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10" windowWidth="20730" windowHeight="11760" firstSheet="5" activeTab="9"/>
  </bookViews>
  <sheets>
    <sheet name="Format" sheetId="1" r:id="rId1"/>
    <sheet name="10 and Under Boys" sheetId="2" r:id="rId2"/>
    <sheet name="10 and Under Girls" sheetId="3" r:id="rId3"/>
    <sheet name="12 and Under Boys" sheetId="4" r:id="rId4"/>
    <sheet name="12 and Under Girls" sheetId="5" r:id="rId5"/>
    <sheet name="14 and Under Boys " sheetId="6" r:id="rId6"/>
    <sheet name="14 and Under Girls" sheetId="7" r:id="rId7"/>
    <sheet name="16 and Under Boys" sheetId="8" r:id="rId8"/>
    <sheet name="16 and Under Girls" sheetId="9" r:id="rId9"/>
    <sheet name="Results" sheetId="10" r:id="rId10"/>
  </sheets>
  <definedNames/>
  <calcPr fullCalcOnLoad="1"/>
</workbook>
</file>

<file path=xl/sharedStrings.xml><?xml version="1.0" encoding="utf-8"?>
<sst xmlns="http://schemas.openxmlformats.org/spreadsheetml/2006/main" count="929" uniqueCount="311">
  <si>
    <t>Rd1 Ht2</t>
  </si>
  <si>
    <t>Rd1 Ht3</t>
  </si>
  <si>
    <t>Rd1 Ht4</t>
  </si>
  <si>
    <t>Rd1 Ht5</t>
  </si>
  <si>
    <t>Rd1 Ht6</t>
  </si>
  <si>
    <t>Rd1 Ht1</t>
  </si>
  <si>
    <t>Final</t>
  </si>
  <si>
    <t>Semi Final 1</t>
  </si>
  <si>
    <t>Semi Final 2</t>
  </si>
  <si>
    <t>Rd1 Ht7</t>
  </si>
  <si>
    <t>Rd1 Ht8</t>
  </si>
  <si>
    <t>Running Format</t>
  </si>
  <si>
    <t xml:space="preserve">Please note: Format is subject to change at any time!! Please phone the event </t>
  </si>
  <si>
    <t>hotline for all the event related information - Ph: (07) 3030 6388</t>
  </si>
  <si>
    <t xml:space="preserve"> </t>
  </si>
  <si>
    <t>ROUND ONE</t>
  </si>
  <si>
    <t>R</t>
  </si>
  <si>
    <t>W</t>
  </si>
  <si>
    <t>Y</t>
  </si>
  <si>
    <t>B</t>
  </si>
  <si>
    <t xml:space="preserve">10 &amp; Under Girls </t>
  </si>
  <si>
    <t xml:space="preserve">10 &amp; Under Boys </t>
  </si>
  <si>
    <t xml:space="preserve">12 &amp; Under Boys </t>
  </si>
  <si>
    <t xml:space="preserve">12 &amp; Under Girls </t>
  </si>
  <si>
    <t xml:space="preserve">14 &amp; Under Boys </t>
  </si>
  <si>
    <t xml:space="preserve">14 &amp; Under Girls </t>
  </si>
  <si>
    <t xml:space="preserve">16 &amp; Under Girls </t>
  </si>
  <si>
    <t>2018 Billabong Parko's Grom Stomp, presented by Flight Centre</t>
  </si>
  <si>
    <t>Sunshine Coast August 30th - 2nd September, 2018</t>
  </si>
  <si>
    <t xml:space="preserve">ROUND TWO </t>
  </si>
  <si>
    <t xml:space="preserve">  </t>
  </si>
  <si>
    <t>Day 2 - Friday</t>
  </si>
  <si>
    <t>Day 4 - Sunday</t>
  </si>
  <si>
    <t>12 &amp; Under Boys - Round 1</t>
  </si>
  <si>
    <t>Heat 1</t>
  </si>
  <si>
    <t>14 &amp; Under Boys - Round 1</t>
  </si>
  <si>
    <t>16 &amp; Under Boys - Round 2</t>
  </si>
  <si>
    <t>12 &amp; Under Girls Semi</t>
  </si>
  <si>
    <t>Semi 1</t>
  </si>
  <si>
    <t>Heat 2</t>
  </si>
  <si>
    <t>Semi 2</t>
  </si>
  <si>
    <t>Heat 3</t>
  </si>
  <si>
    <t>12 &amp; Under Boys Semi</t>
  </si>
  <si>
    <t>Heat 4</t>
  </si>
  <si>
    <t>Heat 5</t>
  </si>
  <si>
    <t>14 &amp; Under Boys - Round 2</t>
  </si>
  <si>
    <t>Heat 6</t>
  </si>
  <si>
    <t>14 &amp; Under Girls - Round 1</t>
  </si>
  <si>
    <t>Heat 7</t>
  </si>
  <si>
    <t>10 &amp; Under Boys Semi</t>
  </si>
  <si>
    <t>Heat 8</t>
  </si>
  <si>
    <t>Heat 9</t>
  </si>
  <si>
    <t>10 &amp; Under Girls Final</t>
  </si>
  <si>
    <t>Heat 10</t>
  </si>
  <si>
    <t>10 &amp; Under Boys - Round 2</t>
  </si>
  <si>
    <t>10 &amp; Under Boys Final</t>
  </si>
  <si>
    <t>10 &amp; Under Boys - Round 1</t>
  </si>
  <si>
    <t>12 &amp; Under Girls Final</t>
  </si>
  <si>
    <t>12 &amp; Under Boys Final</t>
  </si>
  <si>
    <t>16 &amp; Under Boys - Round 1</t>
  </si>
  <si>
    <t>14 &amp; Under Girls Final</t>
  </si>
  <si>
    <t>14 &amp; Under Boys Final</t>
  </si>
  <si>
    <t>10 &amp; Under Girls - Round 1</t>
  </si>
  <si>
    <t>16 &amp; Under Girls Final</t>
  </si>
  <si>
    <t>16 &amp; Under Boys Final</t>
  </si>
  <si>
    <t>12 &amp; Under Girls - Round 1</t>
  </si>
  <si>
    <t>16 &amp; Under Boys Semi</t>
  </si>
  <si>
    <t>16 &amp; Under Girls Semi</t>
  </si>
  <si>
    <t>12 &amp; Under Boys - Round 2</t>
  </si>
  <si>
    <t>16 &amp; Under Girls - Round 1</t>
  </si>
  <si>
    <t>14 &amp; Under Boys Semi</t>
  </si>
  <si>
    <t>14 &amp; Under Girls Semi</t>
  </si>
  <si>
    <t>Rd2 Ht1</t>
  </si>
  <si>
    <t>Rd2 Ht2</t>
  </si>
  <si>
    <t>1/4Final1</t>
  </si>
  <si>
    <t>Rd3</t>
  </si>
  <si>
    <t>1/4 Final 2</t>
  </si>
  <si>
    <t>1/4 Final 3</t>
  </si>
  <si>
    <t>1/4 Final 4</t>
  </si>
  <si>
    <t>Rd 2 Ht1</t>
  </si>
  <si>
    <t>Rd4</t>
  </si>
  <si>
    <t>Rd2 Ht3</t>
  </si>
  <si>
    <t>FINAL</t>
  </si>
  <si>
    <t xml:space="preserve">H1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</si>
  <si>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</si>
  <si>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</si>
  <si>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</si>
  <si>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</si>
  <si>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</si>
  <si>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</si>
  <si>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</si>
  <si>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</si>
  <si>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</si>
  <si>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</si>
  <si>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SEMI FINAL</t>
  </si>
  <si>
    <t>ROUND THREE</t>
  </si>
  <si>
    <t>16 &amp; Under Boys</t>
  </si>
  <si>
    <t>16 &amp; Under Boys - Round 3</t>
  </si>
  <si>
    <t>14 &amp; Under Girls - Round 2</t>
  </si>
  <si>
    <t>Mitchell Peterson</t>
  </si>
  <si>
    <t>Will Martin</t>
  </si>
  <si>
    <t>Max Mcgillivray</t>
  </si>
  <si>
    <t>Lukas Byers</t>
  </si>
  <si>
    <t>Cale Miller</t>
  </si>
  <si>
    <t>Hunter Andersson</t>
  </si>
  <si>
    <t>Maverick Wilson</t>
  </si>
  <si>
    <t>Jaxson Tutt</t>
  </si>
  <si>
    <t>William Hodge</t>
  </si>
  <si>
    <t>Phoenix Visscher</t>
  </si>
  <si>
    <t>Lochlan Dunlop</t>
  </si>
  <si>
    <t>Hunter Stocker</t>
  </si>
  <si>
    <t xml:space="preserve"> Sid Englert</t>
  </si>
  <si>
    <t>Hayden Danswan</t>
  </si>
  <si>
    <t>Cooper Rana-Smith</t>
  </si>
  <si>
    <t>Joel McMillan</t>
  </si>
  <si>
    <t>Jerry Kelly</t>
  </si>
  <si>
    <t>Justyn Kendall</t>
  </si>
  <si>
    <t>Joey Silk</t>
  </si>
  <si>
    <t>Lucas Johnston</t>
  </si>
  <si>
    <t>Stella Green</t>
  </si>
  <si>
    <t>Laney Stokes</t>
  </si>
  <si>
    <t>Oli Taylor</t>
  </si>
  <si>
    <t>Ava Merwald</t>
  </si>
  <si>
    <t>Pipi Taylor</t>
  </si>
  <si>
    <t>Amber Faddy</t>
  </si>
  <si>
    <t>Sophia Davis</t>
  </si>
  <si>
    <t>Alt. 1</t>
  </si>
  <si>
    <t>Amarnie Barber</t>
  </si>
  <si>
    <t>Jahly Stokes</t>
  </si>
  <si>
    <t>Jordy Halford</t>
  </si>
  <si>
    <t>Ava Lockhart</t>
  </si>
  <si>
    <t>Ruby Barber</t>
  </si>
  <si>
    <t>Urara Saito</t>
  </si>
  <si>
    <t>Haylie Powell</t>
  </si>
  <si>
    <t>Jorja Foster</t>
  </si>
  <si>
    <t>Ruby Berry</t>
  </si>
  <si>
    <t>Kate Williams</t>
  </si>
  <si>
    <t>Maple Bunney</t>
  </si>
  <si>
    <t>Taite Richards</t>
  </si>
  <si>
    <t>Marlon Harrison</t>
  </si>
  <si>
    <t>Ty Richardson</t>
  </si>
  <si>
    <t>Zeb Stokes</t>
  </si>
  <si>
    <t>Jett Dellit</t>
  </si>
  <si>
    <t>Matt Boyle</t>
  </si>
  <si>
    <t>Raiha Ono</t>
  </si>
  <si>
    <t>Tane Dobbyn</t>
  </si>
  <si>
    <t>Caleb Pont</t>
  </si>
  <si>
    <t>Braxon Holmstrom</t>
  </si>
  <si>
    <t>Elijah Magner</t>
  </si>
  <si>
    <t>Phoenix Barry</t>
  </si>
  <si>
    <t>Koda Killorn</t>
  </si>
  <si>
    <t>Noah Davies</t>
  </si>
  <si>
    <t>Harry Sheahan</t>
  </si>
  <si>
    <t>Finn Vette</t>
  </si>
  <si>
    <t>Luke Skelton</t>
  </si>
  <si>
    <t>Finbar Williams</t>
  </si>
  <si>
    <t>Jahli Brooks</t>
  </si>
  <si>
    <t>Sam Williams</t>
  </si>
  <si>
    <t>Banjo Ring</t>
  </si>
  <si>
    <t>Kaiden Smales</t>
  </si>
  <si>
    <t>Joel Brennan</t>
  </si>
  <si>
    <t>William Peterson</t>
  </si>
  <si>
    <t>Ben Lorentson</t>
  </si>
  <si>
    <t>Tim Bain</t>
  </si>
  <si>
    <t>Tim Bange</t>
  </si>
  <si>
    <t>JoÃ£o MendonÃ§a</t>
  </si>
  <si>
    <t>Kyan Falvey</t>
  </si>
  <si>
    <t>Jake Lonergan</t>
  </si>
  <si>
    <t>Sam Clark</t>
  </si>
  <si>
    <t>Luke Brumby</t>
  </si>
  <si>
    <t>Day 1 - Thursday - 7:00am Start</t>
  </si>
  <si>
    <t>Willis Droomer</t>
  </si>
  <si>
    <t>Landen Smales</t>
  </si>
  <si>
    <t>Chez Bos</t>
  </si>
  <si>
    <t>Ashton Pignat</t>
  </si>
  <si>
    <t>Kodi Dellit</t>
  </si>
  <si>
    <t>Jack Bassett</t>
  </si>
  <si>
    <t>Macklin Flynn</t>
  </si>
  <si>
    <t>Bohdi Brooks</t>
  </si>
  <si>
    <t>Rico Haybittle</t>
  </si>
  <si>
    <t>Xennex Holmstrom</t>
  </si>
  <si>
    <t>Scott Arderne</t>
  </si>
  <si>
    <t>Sam Griffiths</t>
  </si>
  <si>
    <t>Sunny Kama</t>
  </si>
  <si>
    <t>Luke Faddy</t>
  </si>
  <si>
    <t>Kaimana Cairns</t>
  </si>
  <si>
    <t>Toby Cover</t>
  </si>
  <si>
    <t>Henry Poole</t>
  </si>
  <si>
    <t>Phoenix Wilson</t>
  </si>
  <si>
    <t>Robinson Jack</t>
  </si>
  <si>
    <t>Finn Rosenfeldt</t>
  </si>
  <si>
    <t>Yadin Wilson</t>
  </si>
  <si>
    <t>Kyan Langton</t>
  </si>
  <si>
    <t>Jack Tyro</t>
  </si>
  <si>
    <t>Fletcher Cooper</t>
  </si>
  <si>
    <t>Luca Turney</t>
  </si>
  <si>
    <t>Taj Turney</t>
  </si>
  <si>
    <t>Ethan O'Keefe</t>
  </si>
  <si>
    <t>Maddox O'Reilly</t>
  </si>
  <si>
    <t>Baylin Neil</t>
  </si>
  <si>
    <t>Alt. 2</t>
  </si>
  <si>
    <t>Grace Kama</t>
  </si>
  <si>
    <t>Lilliana Bowrey</t>
  </si>
  <si>
    <t>Lucy Tandler</t>
  </si>
  <si>
    <t>Poppy Corbett</t>
  </si>
  <si>
    <t>Charlotte Mulley</t>
  </si>
  <si>
    <t>Phoebe Kane</t>
  </si>
  <si>
    <t>Cali Barrett</t>
  </si>
  <si>
    <t>Coral Fujino</t>
  </si>
  <si>
    <t>Bonnie Hills</t>
  </si>
  <si>
    <t>Aliza Dunlop</t>
  </si>
  <si>
    <t>Coco Cairns</t>
  </si>
  <si>
    <t>Tayla Green</t>
  </si>
  <si>
    <t>Caitlin Munoz</t>
  </si>
  <si>
    <t>Sophie Drew</t>
  </si>
  <si>
    <t>Ashah Brown</t>
  </si>
  <si>
    <t>Millie Allwood</t>
  </si>
  <si>
    <t>Ethan Stocks</t>
  </si>
  <si>
    <t>Taj Stokes</t>
  </si>
  <si>
    <t>Indi White</t>
  </si>
  <si>
    <t>Jackson Graham</t>
  </si>
  <si>
    <t>Ethan Hartge</t>
  </si>
  <si>
    <t>Monnojo Yahagi</t>
  </si>
  <si>
    <t>Cameron MacDougall</t>
  </si>
  <si>
    <t>Jamie Thomson</t>
  </si>
  <si>
    <t>Keo Bartholomew</t>
  </si>
  <si>
    <t>Josh Grange</t>
  </si>
  <si>
    <t>Blake Ireland</t>
  </si>
  <si>
    <t>Will Carter</t>
  </si>
  <si>
    <t>Dane Pullinger</t>
  </si>
  <si>
    <t>Zane Assink</t>
  </si>
  <si>
    <t>Benny Wilson</t>
  </si>
  <si>
    <t>Jordan Liackman</t>
  </si>
  <si>
    <t>Sein Fujimoto</t>
  </si>
  <si>
    <t>Brayden Drew</t>
  </si>
  <si>
    <t>Cooper Henricks</t>
  </si>
  <si>
    <t>Michael Kennedy</t>
  </si>
  <si>
    <t>Luke Murray</t>
  </si>
  <si>
    <t>Kasey Lane</t>
  </si>
  <si>
    <t>Kai Bailey</t>
  </si>
  <si>
    <t>Harry Hilder</t>
  </si>
  <si>
    <t>Joel Robinson</t>
  </si>
  <si>
    <t>Matt Bain</t>
  </si>
  <si>
    <t>Bryce Dwan</t>
  </si>
  <si>
    <t>Tobey Carpenter</t>
  </si>
  <si>
    <t>Jackie Pheloung</t>
  </si>
  <si>
    <t>Noah McCudden</t>
  </si>
  <si>
    <t>Jacob Mason</t>
  </si>
  <si>
    <t>Taylor Bradley</t>
  </si>
  <si>
    <t>Jake Spicer</t>
  </si>
  <si>
    <t>Luca Warman-Flood</t>
  </si>
  <si>
    <t>Holly Williams</t>
  </si>
  <si>
    <t>Carly Shanahan</t>
  </si>
  <si>
    <t>Raya Campbell</t>
  </si>
  <si>
    <t>Isabella Caldow</t>
  </si>
  <si>
    <t>Ellia Smith</t>
  </si>
  <si>
    <t>Summa Longbottom</t>
  </si>
  <si>
    <t>Shaye Leeuwendal</t>
  </si>
  <si>
    <t>Jasmine Kama</t>
  </si>
  <si>
    <t>Giorgia Lorentson</t>
  </si>
  <si>
    <t>Malia Ting</t>
  </si>
  <si>
    <t>Summer Gauld</t>
  </si>
  <si>
    <t>Konatsu Ido</t>
  </si>
  <si>
    <t>Estella Pirie</t>
  </si>
  <si>
    <t>Jessie Lloyd-Stewart</t>
  </si>
  <si>
    <t>Amelie Bourke</t>
  </si>
  <si>
    <t>Georgia Pont</t>
  </si>
  <si>
    <t>Bodhi Thompson</t>
  </si>
  <si>
    <t>Hurricane Martin</t>
  </si>
  <si>
    <t>Monnojo Yahigi</t>
  </si>
  <si>
    <t>Dane Henry</t>
  </si>
  <si>
    <t>Day 3 -Saturday- 7:00am Start</t>
  </si>
  <si>
    <t xml:space="preserve">Red </t>
  </si>
  <si>
    <t>White</t>
  </si>
  <si>
    <t>Yellow</t>
  </si>
  <si>
    <t>Blue</t>
  </si>
  <si>
    <t>12 &amp; Under Boys</t>
  </si>
  <si>
    <t>12 &amp; Under Girls</t>
  </si>
  <si>
    <t>14 &amp; Under Boys</t>
  </si>
  <si>
    <t>14 &amp; Under Girls</t>
  </si>
  <si>
    <t>16 &amp; Under Girls</t>
  </si>
  <si>
    <t xml:space="preserve">JS Surfboard - Best Air - </t>
  </si>
  <si>
    <t>2018 Billabong Parko Grom Stomp, presented by Flight Centre results:</t>
  </si>
  <si>
    <t>10 &amp; Under Girls</t>
  </si>
  <si>
    <t>10 &amp; Under Boys</t>
  </si>
  <si>
    <t>JS Surfboard - Best Barrel  -</t>
  </si>
  <si>
    <t xml:space="preserve">Ethan Stocks </t>
  </si>
  <si>
    <t xml:space="preserve">JS Surfboard - Best overall performance male - </t>
  </si>
  <si>
    <t>Will Martin (10 point)</t>
  </si>
  <si>
    <t xml:space="preserve">Jahly Stokes </t>
  </si>
  <si>
    <t>Sponsors</t>
  </si>
  <si>
    <t>Billabong</t>
  </si>
  <si>
    <t>Beach Beat</t>
  </si>
  <si>
    <t>JS Surfboards</t>
  </si>
  <si>
    <t>Von Zipper</t>
  </si>
  <si>
    <t>Kustom</t>
  </si>
  <si>
    <t>Blue Dinosaur</t>
  </si>
  <si>
    <t>Nixon</t>
  </si>
  <si>
    <t>Sign Event</t>
  </si>
  <si>
    <t>Surfing World</t>
  </si>
  <si>
    <t>Dakine</t>
  </si>
  <si>
    <t>Sea FM 91.9</t>
  </si>
  <si>
    <t>North Caloundra Surf School</t>
  </si>
  <si>
    <t>Currimundi Primrary School</t>
  </si>
  <si>
    <t>Centrepoint Medical Centre</t>
  </si>
  <si>
    <t>Fast Proof Press</t>
  </si>
  <si>
    <t>Special Thanks to Beau and Stephanie from Billabong</t>
  </si>
  <si>
    <t>Reef's Speech - Former event champion taking out the U/16's in 2015, now</t>
  </si>
  <si>
    <t>sitting 13th on the World Qualifying Series and is on track to qualifying for the 2019 world tour</t>
  </si>
  <si>
    <t>Joalo Mendonasa</t>
  </si>
  <si>
    <t>Intro - good arfternoon, we hoped you enjoyed the event……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</si>
</sst>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Helv"/>
      <family val="0"/>
    </font>
    <font>
      <b/>
      <sz val="10"/>
      <name val="MS Sans Serif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Geneva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18" xfId="0" applyFont="1" applyFill="1" applyBorder="1" applyAlignment="1">
      <alignment/>
    </xf>
    <xf numFmtId="16" fontId="4" fillId="33" borderId="0" xfId="0" applyNumberFormat="1" applyFont="1" applyFill="1" applyAlignment="1">
      <alignment/>
    </xf>
    <xf numFmtId="0" fontId="6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 quotePrefix="1">
      <alignment horizontal="left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9" fillId="0" borderId="23" xfId="0" applyFont="1" applyBorder="1" applyAlignment="1">
      <alignment/>
    </xf>
    <xf numFmtId="0" fontId="62" fillId="0" borderId="24" xfId="0" applyFont="1" applyBorder="1" applyAlignment="1">
      <alignment/>
    </xf>
    <xf numFmtId="0" fontId="0" fillId="0" borderId="25" xfId="0" applyBorder="1" applyAlignment="1">
      <alignment/>
    </xf>
    <xf numFmtId="0" fontId="57" fillId="0" borderId="2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7" fillId="13" borderId="27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center"/>
    </xf>
    <xf numFmtId="0" fontId="57" fillId="35" borderId="27" xfId="0" applyFont="1" applyFill="1" applyBorder="1" applyAlignment="1">
      <alignment horizontal="center"/>
    </xf>
    <xf numFmtId="0" fontId="57" fillId="36" borderId="27" xfId="0" applyFont="1" applyFill="1" applyBorder="1" applyAlignment="1">
      <alignment horizontal="center"/>
    </xf>
    <xf numFmtId="0" fontId="57" fillId="37" borderId="27" xfId="0" applyFont="1" applyFill="1" applyBorder="1" applyAlignment="1">
      <alignment horizontal="center"/>
    </xf>
    <xf numFmtId="0" fontId="57" fillId="6" borderId="27" xfId="0" applyFont="1" applyFill="1" applyBorder="1" applyAlignment="1">
      <alignment horizontal="center"/>
    </xf>
    <xf numFmtId="0" fontId="57" fillId="9" borderId="27" xfId="0" applyFont="1" applyFill="1" applyBorder="1" applyAlignment="1">
      <alignment/>
    </xf>
    <xf numFmtId="0" fontId="57" fillId="8" borderId="27" xfId="0" applyFont="1" applyFill="1" applyBorder="1" applyAlignment="1">
      <alignment horizontal="center"/>
    </xf>
    <xf numFmtId="0" fontId="57" fillId="8" borderId="27" xfId="0" applyFont="1" applyFill="1" applyBorder="1" applyAlignment="1">
      <alignment/>
    </xf>
    <xf numFmtId="0" fontId="57" fillId="36" borderId="27" xfId="0" applyFont="1" applyFill="1" applyBorder="1" applyAlignment="1">
      <alignment/>
    </xf>
    <xf numFmtId="0" fontId="57" fillId="37" borderId="27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57" fillId="15" borderId="27" xfId="0" applyFont="1" applyFill="1" applyBorder="1" applyAlignment="1">
      <alignment horizontal="center"/>
    </xf>
    <xf numFmtId="0" fontId="57" fillId="38" borderId="27" xfId="0" applyFont="1" applyFill="1" applyBorder="1" applyAlignment="1">
      <alignment/>
    </xf>
    <xf numFmtId="0" fontId="5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38" borderId="27" xfId="0" applyFont="1" applyFill="1" applyBorder="1" applyAlignment="1">
      <alignment horizontal="center"/>
    </xf>
    <xf numFmtId="0" fontId="57" fillId="0" borderId="29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57" fillId="0" borderId="28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8" fillId="33" borderId="3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0" borderId="0" xfId="57" applyFont="1" applyFill="1">
      <alignment/>
      <protection/>
    </xf>
    <xf numFmtId="0" fontId="2" fillId="0" borderId="0" xfId="57" applyFill="1">
      <alignment/>
      <protection/>
    </xf>
    <xf numFmtId="0" fontId="2" fillId="0" borderId="0" xfId="57" applyFill="1" applyBorder="1">
      <alignment/>
      <protection/>
    </xf>
    <xf numFmtId="0" fontId="2" fillId="0" borderId="11" xfId="57" applyFill="1" applyBorder="1">
      <alignment/>
      <protection/>
    </xf>
    <xf numFmtId="0" fontId="2" fillId="0" borderId="20" xfId="57" applyFill="1" applyBorder="1">
      <alignment/>
      <protection/>
    </xf>
    <xf numFmtId="0" fontId="2" fillId="0" borderId="31" xfId="57" applyFill="1" applyBorder="1">
      <alignment/>
      <protection/>
    </xf>
    <xf numFmtId="0" fontId="2" fillId="0" borderId="10" xfId="57" applyFill="1" applyBorder="1">
      <alignment/>
      <protection/>
    </xf>
    <xf numFmtId="0" fontId="2" fillId="0" borderId="21" xfId="57" applyFill="1" applyBorder="1">
      <alignment/>
      <protection/>
    </xf>
    <xf numFmtId="0" fontId="2" fillId="0" borderId="15" xfId="57" applyFill="1" applyBorder="1">
      <alignment/>
      <protection/>
    </xf>
    <xf numFmtId="0" fontId="2" fillId="0" borderId="18" xfId="57" applyFill="1" applyBorder="1">
      <alignment/>
      <protection/>
    </xf>
    <xf numFmtId="0" fontId="2" fillId="0" borderId="14" xfId="57" applyFill="1" applyBorder="1">
      <alignment/>
      <protection/>
    </xf>
    <xf numFmtId="0" fontId="2" fillId="0" borderId="30" xfId="57" applyFill="1" applyBorder="1">
      <alignment/>
      <protection/>
    </xf>
    <xf numFmtId="0" fontId="3" fillId="33" borderId="10" xfId="57" applyFont="1" applyFill="1" applyBorder="1" applyAlignment="1">
      <alignment horizontal="center"/>
      <protection/>
    </xf>
    <xf numFmtId="0" fontId="2" fillId="0" borderId="12" xfId="57" applyFill="1" applyBorder="1">
      <alignment/>
      <protection/>
    </xf>
    <xf numFmtId="0" fontId="2" fillId="0" borderId="16" xfId="57" applyFill="1" applyBorder="1">
      <alignment/>
      <protection/>
    </xf>
    <xf numFmtId="0" fontId="6" fillId="0" borderId="0" xfId="57" applyFont="1" applyFill="1" applyAlignment="1">
      <alignment horizontal="center"/>
      <protection/>
    </xf>
    <xf numFmtId="0" fontId="3" fillId="33" borderId="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16" fontId="2" fillId="0" borderId="11" xfId="57" applyNumberFormat="1" applyFill="1" applyBorder="1">
      <alignment/>
      <protection/>
    </xf>
    <xf numFmtId="0" fontId="3" fillId="0" borderId="10" xfId="57" applyFont="1" applyFill="1" applyBorder="1" applyAlignment="1" quotePrefix="1">
      <alignment horizontal="center"/>
      <protection/>
    </xf>
    <xf numFmtId="16" fontId="2" fillId="0" borderId="10" xfId="57" applyNumberFormat="1" applyFill="1" applyBorder="1">
      <alignment/>
      <protection/>
    </xf>
    <xf numFmtId="0" fontId="60" fillId="0" borderId="0" xfId="0" applyFont="1" applyAlignment="1">
      <alignment horizontal="right"/>
    </xf>
    <xf numFmtId="0" fontId="10" fillId="0" borderId="0" xfId="60" applyFont="1">
      <alignment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right"/>
      <protection/>
    </xf>
    <xf numFmtId="0" fontId="10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0" xfId="60" applyFont="1" applyBorder="1" applyAlignment="1">
      <alignment horizontal="right"/>
      <protection/>
    </xf>
    <xf numFmtId="0" fontId="10" fillId="0" borderId="10" xfId="60" applyFont="1" applyBorder="1">
      <alignment/>
      <protection/>
    </xf>
    <xf numFmtId="0" fontId="10" fillId="0" borderId="10" xfId="60" applyFont="1" applyFill="1" applyBorder="1" applyAlignment="1">
      <alignment horizontal="center"/>
      <protection/>
    </xf>
    <xf numFmtId="0" fontId="10" fillId="0" borderId="0" xfId="60" applyFont="1" applyFill="1" applyAlignment="1">
      <alignment horizontal="left"/>
      <protection/>
    </xf>
    <xf numFmtId="0" fontId="10" fillId="0" borderId="0" xfId="60" applyFont="1" applyBorder="1" applyAlignment="1">
      <alignment horizontal="right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Border="1">
      <alignment/>
      <protection/>
    </xf>
    <xf numFmtId="0" fontId="10" fillId="0" borderId="10" xfId="60" applyNumberFormat="1" applyFont="1" applyBorder="1" applyAlignment="1">
      <alignment horizontal="center"/>
      <protection/>
    </xf>
    <xf numFmtId="0" fontId="10" fillId="0" borderId="0" xfId="60" applyFont="1" applyBorder="1" applyAlignment="1">
      <alignment horizontal="left"/>
      <protection/>
    </xf>
    <xf numFmtId="0" fontId="10" fillId="0" borderId="0" xfId="60" applyFont="1" applyFill="1" applyBorder="1" applyAlignment="1">
      <alignment horizontal="left"/>
      <protection/>
    </xf>
    <xf numFmtId="0" fontId="10" fillId="0" borderId="1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0" fillId="0" borderId="10" xfId="0" applyBorder="1" applyAlignment="1">
      <alignment/>
    </xf>
    <xf numFmtId="0" fontId="7" fillId="0" borderId="0" xfId="60" applyFont="1">
      <alignment/>
      <protection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57" fillId="35" borderId="3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1" xfId="57" applyFill="1" applyBorder="1" applyAlignment="1">
      <alignment horizontal="center"/>
      <protection/>
    </xf>
    <xf numFmtId="0" fontId="2" fillId="0" borderId="10" xfId="57" applyFill="1" applyBorder="1" applyAlignment="1">
      <alignment horizontal="center"/>
      <protection/>
    </xf>
    <xf numFmtId="0" fontId="2" fillId="0" borderId="17" xfId="57" applyFill="1" applyBorder="1" applyAlignment="1">
      <alignment horizontal="center"/>
      <protection/>
    </xf>
    <xf numFmtId="0" fontId="2" fillId="0" borderId="0" xfId="57" applyFill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7" fillId="13" borderId="27" xfId="0" applyFont="1" applyFill="1" applyBorder="1" applyAlignment="1">
      <alignment/>
    </xf>
    <xf numFmtId="0" fontId="57" fillId="35" borderId="32" xfId="0" applyFont="1" applyFill="1" applyBorder="1" applyAlignment="1">
      <alignment/>
    </xf>
    <xf numFmtId="0" fontId="57" fillId="8" borderId="32" xfId="0" applyFont="1" applyFill="1" applyBorder="1" applyAlignment="1">
      <alignment horizontal="center"/>
    </xf>
    <xf numFmtId="0" fontId="57" fillId="36" borderId="3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 6" xfId="59"/>
    <cellStyle name="Normal_!1995WQ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zoomScale="75" zoomScaleNormal="75" zoomScalePageLayoutView="0" workbookViewId="0" topLeftCell="A1">
      <selection activeCell="G16" sqref="G16"/>
    </sheetView>
  </sheetViews>
  <sheetFormatPr defaultColWidth="9.140625" defaultRowHeight="15"/>
  <cols>
    <col min="2" max="2" width="4.57421875" style="0" customWidth="1"/>
    <col min="3" max="3" width="22.7109375" style="0" bestFit="1" customWidth="1"/>
    <col min="4" max="4" width="6.7109375" style="0" customWidth="1"/>
    <col min="6" max="6" width="4.421875" style="0" customWidth="1"/>
    <col min="7" max="7" width="22.7109375" style="0" bestFit="1" customWidth="1"/>
    <col min="8" max="8" width="6.8515625" style="0" bestFit="1" customWidth="1"/>
    <col min="10" max="10" width="4.140625" style="0" customWidth="1"/>
    <col min="11" max="11" width="22.7109375" style="0" customWidth="1"/>
    <col min="12" max="12" width="6.140625" style="0" customWidth="1"/>
    <col min="13" max="13" width="9.140625" style="0" customWidth="1"/>
    <col min="14" max="14" width="5.140625" style="0" customWidth="1"/>
    <col min="15" max="15" width="22.7109375" style="0" customWidth="1"/>
    <col min="16" max="16" width="6.140625" style="0" customWidth="1"/>
  </cols>
  <sheetData>
    <row r="1" spans="2:16" ht="15">
      <c r="B1" s="1" t="s">
        <v>27</v>
      </c>
      <c r="C1" s="2"/>
      <c r="D1" s="6"/>
      <c r="E1" s="1"/>
      <c r="F1" s="2"/>
      <c r="G1" s="2"/>
      <c r="H1" s="7"/>
      <c r="I1" s="2"/>
      <c r="J1" s="2"/>
      <c r="K1" s="2"/>
      <c r="L1" s="2"/>
      <c r="M1" s="2"/>
      <c r="N1" s="2"/>
      <c r="O1" s="2"/>
      <c r="P1" s="2"/>
    </row>
    <row r="2" spans="2:16" ht="15">
      <c r="B2" s="8" t="s">
        <v>28</v>
      </c>
      <c r="C2" s="2"/>
      <c r="D2" s="6"/>
      <c r="E2" s="1"/>
      <c r="F2" s="2"/>
      <c r="G2" s="2"/>
      <c r="H2" s="7"/>
      <c r="I2" s="2"/>
      <c r="J2" s="2"/>
      <c r="K2" s="2"/>
      <c r="L2" s="2"/>
      <c r="M2" s="2"/>
      <c r="N2" s="2"/>
      <c r="O2" s="2"/>
      <c r="P2" s="2"/>
    </row>
    <row r="3" spans="2:16" ht="15">
      <c r="B3" s="8" t="s">
        <v>11</v>
      </c>
      <c r="C3" s="2"/>
      <c r="D3" s="6"/>
      <c r="E3" s="1"/>
      <c r="F3" s="2"/>
      <c r="G3" s="2"/>
      <c r="H3" s="7"/>
      <c r="I3" s="2"/>
      <c r="J3" s="2"/>
      <c r="K3" s="2"/>
      <c r="L3" s="2"/>
      <c r="M3" s="2"/>
      <c r="N3" s="2"/>
      <c r="O3" s="2"/>
      <c r="P3" s="2"/>
    </row>
    <row r="4" spans="2:16" ht="15">
      <c r="B4" s="8" t="s">
        <v>12</v>
      </c>
      <c r="C4" s="2"/>
      <c r="D4" s="6"/>
      <c r="E4" s="1"/>
      <c r="F4" s="2"/>
      <c r="G4" s="2"/>
      <c r="H4" s="7"/>
      <c r="I4" s="2"/>
      <c r="J4" s="2"/>
      <c r="K4" s="2"/>
      <c r="L4" s="2"/>
      <c r="M4" s="2" t="s">
        <v>30</v>
      </c>
      <c r="N4" s="2"/>
      <c r="O4" s="2"/>
      <c r="P4" s="2"/>
    </row>
    <row r="5" spans="2:16" ht="15">
      <c r="B5" s="8" t="s">
        <v>13</v>
      </c>
      <c r="C5" s="2"/>
      <c r="D5" s="7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2:16" ht="15.75" thickBot="1">
      <c r="B6" s="37"/>
      <c r="C6" s="38"/>
      <c r="D6" s="39"/>
      <c r="E6" s="38"/>
      <c r="F6" s="38"/>
      <c r="G6" s="38"/>
      <c r="H6" s="39"/>
      <c r="I6" s="38"/>
      <c r="J6" s="38"/>
      <c r="K6" s="38"/>
      <c r="L6" s="38"/>
      <c r="M6" s="38"/>
      <c r="N6" s="38"/>
      <c r="O6" s="38"/>
      <c r="P6" s="38"/>
    </row>
    <row r="7" spans="2:16" ht="15">
      <c r="B7" s="40" t="s">
        <v>170</v>
      </c>
      <c r="C7" s="41"/>
      <c r="D7" s="42"/>
      <c r="F7" s="40" t="s">
        <v>31</v>
      </c>
      <c r="G7" s="41"/>
      <c r="H7" s="42"/>
      <c r="I7" s="38"/>
      <c r="J7" s="40" t="s">
        <v>271</v>
      </c>
      <c r="K7" s="41"/>
      <c r="L7" s="42"/>
      <c r="M7" s="38"/>
      <c r="N7" s="40" t="s">
        <v>32</v>
      </c>
      <c r="O7" s="41"/>
      <c r="P7" s="42"/>
    </row>
    <row r="8" spans="2:16" ht="15">
      <c r="B8" s="43">
        <v>1</v>
      </c>
      <c r="C8" s="44" t="s">
        <v>59</v>
      </c>
      <c r="D8" s="47" t="s">
        <v>34</v>
      </c>
      <c r="F8" s="43">
        <v>1</v>
      </c>
      <c r="G8" s="44" t="s">
        <v>97</v>
      </c>
      <c r="H8" s="47" t="s">
        <v>34</v>
      </c>
      <c r="J8" s="43">
        <v>1</v>
      </c>
      <c r="K8" s="44" t="s">
        <v>98</v>
      </c>
      <c r="L8" s="49" t="s">
        <v>34</v>
      </c>
      <c r="N8" s="43">
        <v>1</v>
      </c>
      <c r="O8" s="44" t="s">
        <v>42</v>
      </c>
      <c r="P8" s="45" t="s">
        <v>38</v>
      </c>
    </row>
    <row r="9" spans="2:16" ht="15">
      <c r="B9" s="43">
        <v>2</v>
      </c>
      <c r="C9" s="3"/>
      <c r="D9" s="47" t="s">
        <v>39</v>
      </c>
      <c r="F9" s="43">
        <v>2</v>
      </c>
      <c r="G9" s="3"/>
      <c r="H9" s="47" t="s">
        <v>39</v>
      </c>
      <c r="J9" s="43">
        <v>2</v>
      </c>
      <c r="K9" s="3"/>
      <c r="L9" s="49" t="s">
        <v>39</v>
      </c>
      <c r="N9" s="43">
        <v>2</v>
      </c>
      <c r="O9" s="3"/>
      <c r="P9" s="45" t="s">
        <v>40</v>
      </c>
    </row>
    <row r="10" spans="2:16" ht="15">
      <c r="B10" s="43">
        <v>3</v>
      </c>
      <c r="C10" s="3"/>
      <c r="D10" s="47" t="s">
        <v>41</v>
      </c>
      <c r="F10" s="43">
        <v>3</v>
      </c>
      <c r="G10" s="3"/>
      <c r="H10" s="47" t="s">
        <v>41</v>
      </c>
      <c r="J10" s="43">
        <v>3</v>
      </c>
      <c r="K10" s="3"/>
      <c r="L10" s="49" t="s">
        <v>41</v>
      </c>
      <c r="N10" s="43">
        <v>3</v>
      </c>
      <c r="O10" s="44" t="s">
        <v>49</v>
      </c>
      <c r="P10" s="50" t="s">
        <v>38</v>
      </c>
    </row>
    <row r="11" spans="2:16" ht="15">
      <c r="B11" s="43">
        <v>4</v>
      </c>
      <c r="C11" s="3"/>
      <c r="D11" s="47" t="s">
        <v>43</v>
      </c>
      <c r="F11" s="43">
        <v>4</v>
      </c>
      <c r="G11" s="44" t="s">
        <v>45</v>
      </c>
      <c r="H11" s="46" t="s">
        <v>34</v>
      </c>
      <c r="J11" s="43">
        <v>4</v>
      </c>
      <c r="K11" s="44" t="s">
        <v>66</v>
      </c>
      <c r="L11" s="47" t="s">
        <v>38</v>
      </c>
      <c r="N11" s="43">
        <v>4</v>
      </c>
      <c r="O11" s="3"/>
      <c r="P11" s="50" t="s">
        <v>40</v>
      </c>
    </row>
    <row r="12" spans="2:16" ht="15">
      <c r="B12" s="43">
        <v>5</v>
      </c>
      <c r="C12" s="3"/>
      <c r="D12" s="47" t="s">
        <v>44</v>
      </c>
      <c r="F12" s="43">
        <v>5</v>
      </c>
      <c r="G12" s="3"/>
      <c r="H12" s="46" t="s">
        <v>39</v>
      </c>
      <c r="J12" s="43">
        <v>5</v>
      </c>
      <c r="K12" s="3"/>
      <c r="L12" s="47" t="s">
        <v>40</v>
      </c>
      <c r="N12" s="43">
        <v>5</v>
      </c>
      <c r="O12" s="44" t="s">
        <v>52</v>
      </c>
      <c r="P12" s="51" t="s">
        <v>6</v>
      </c>
    </row>
    <row r="13" spans="2:16" ht="15">
      <c r="B13" s="43">
        <v>6</v>
      </c>
      <c r="C13" s="3"/>
      <c r="D13" s="47" t="s">
        <v>46</v>
      </c>
      <c r="F13" s="43">
        <v>6</v>
      </c>
      <c r="G13" s="3" t="s">
        <v>14</v>
      </c>
      <c r="H13" s="46" t="s">
        <v>41</v>
      </c>
      <c r="J13" s="43">
        <v>6</v>
      </c>
      <c r="K13" s="44" t="s">
        <v>67</v>
      </c>
      <c r="L13" s="64" t="s">
        <v>38</v>
      </c>
      <c r="N13" s="43">
        <v>6</v>
      </c>
      <c r="O13" s="44" t="s">
        <v>55</v>
      </c>
      <c r="P13" s="53" t="s">
        <v>6</v>
      </c>
    </row>
    <row r="14" spans="2:16" ht="15">
      <c r="B14" s="43">
        <v>7</v>
      </c>
      <c r="C14" s="3"/>
      <c r="D14" s="47" t="s">
        <v>48</v>
      </c>
      <c r="F14" s="43">
        <v>7</v>
      </c>
      <c r="G14" s="3"/>
      <c r="H14" s="46" t="s">
        <v>43</v>
      </c>
      <c r="J14" s="43">
        <v>7</v>
      </c>
      <c r="K14" s="3"/>
      <c r="L14" s="64" t="s">
        <v>40</v>
      </c>
      <c r="N14" s="43">
        <v>7</v>
      </c>
      <c r="O14" s="44" t="s">
        <v>57</v>
      </c>
      <c r="P14" s="54" t="s">
        <v>6</v>
      </c>
    </row>
    <row r="15" spans="2:16" ht="15">
      <c r="B15" s="43">
        <v>8</v>
      </c>
      <c r="C15" s="3"/>
      <c r="D15" s="47" t="s">
        <v>50</v>
      </c>
      <c r="F15" s="43">
        <v>8</v>
      </c>
      <c r="G15" s="44" t="s">
        <v>47</v>
      </c>
      <c r="H15" s="49" t="s">
        <v>34</v>
      </c>
      <c r="J15" s="43">
        <v>8</v>
      </c>
      <c r="K15" s="44" t="s">
        <v>70</v>
      </c>
      <c r="L15" s="46" t="s">
        <v>38</v>
      </c>
      <c r="N15" s="43">
        <v>8</v>
      </c>
      <c r="O15" s="44" t="s">
        <v>58</v>
      </c>
      <c r="P15" s="131" t="s">
        <v>6</v>
      </c>
    </row>
    <row r="16" spans="2:16" ht="15">
      <c r="B16" s="43">
        <v>9</v>
      </c>
      <c r="C16" s="63"/>
      <c r="D16" s="47" t="s">
        <v>51</v>
      </c>
      <c r="F16" s="43">
        <v>9</v>
      </c>
      <c r="G16" s="3"/>
      <c r="H16" s="49" t="s">
        <v>39</v>
      </c>
      <c r="J16" s="43">
        <v>9</v>
      </c>
      <c r="K16" s="3"/>
      <c r="L16" s="46" t="s">
        <v>40</v>
      </c>
      <c r="N16" s="43">
        <v>9</v>
      </c>
      <c r="O16" s="44" t="s">
        <v>60</v>
      </c>
      <c r="P16" s="55" t="s">
        <v>6</v>
      </c>
    </row>
    <row r="17" spans="2:16" ht="15">
      <c r="B17" s="43">
        <v>10</v>
      </c>
      <c r="C17" s="63"/>
      <c r="D17" s="47" t="s">
        <v>53</v>
      </c>
      <c r="F17" s="43">
        <v>10</v>
      </c>
      <c r="G17" s="3"/>
      <c r="H17" s="49" t="s">
        <v>41</v>
      </c>
      <c r="J17" s="43">
        <v>10</v>
      </c>
      <c r="K17" s="61" t="s">
        <v>71</v>
      </c>
      <c r="L17" s="49" t="s">
        <v>38</v>
      </c>
      <c r="N17" s="43">
        <v>10</v>
      </c>
      <c r="O17" s="44" t="s">
        <v>61</v>
      </c>
      <c r="P17" s="56" t="s">
        <v>6</v>
      </c>
    </row>
    <row r="18" spans="2:16" ht="15">
      <c r="B18" s="43">
        <v>11</v>
      </c>
      <c r="C18" s="44" t="s">
        <v>69</v>
      </c>
      <c r="D18" s="64" t="s">
        <v>34</v>
      </c>
      <c r="F18" s="43">
        <v>11</v>
      </c>
      <c r="G18" s="3"/>
      <c r="H18" s="49" t="s">
        <v>43</v>
      </c>
      <c r="J18" s="43">
        <v>11</v>
      </c>
      <c r="K18" s="61"/>
      <c r="L18" s="49" t="s">
        <v>40</v>
      </c>
      <c r="N18" s="43">
        <v>11</v>
      </c>
      <c r="O18" s="44" t="s">
        <v>63</v>
      </c>
      <c r="P18" s="58" t="s">
        <v>6</v>
      </c>
    </row>
    <row r="19" spans="2:16" ht="15.75" thickBot="1">
      <c r="B19" s="43">
        <v>12</v>
      </c>
      <c r="C19" s="3"/>
      <c r="D19" s="64" t="s">
        <v>39</v>
      </c>
      <c r="F19" s="43">
        <v>12</v>
      </c>
      <c r="G19" s="63"/>
      <c r="H19" s="49" t="s">
        <v>44</v>
      </c>
      <c r="J19" s="43">
        <v>12</v>
      </c>
      <c r="K19" s="44" t="s">
        <v>56</v>
      </c>
      <c r="L19" s="52" t="s">
        <v>34</v>
      </c>
      <c r="N19" s="59">
        <v>12</v>
      </c>
      <c r="O19" s="60" t="s">
        <v>64</v>
      </c>
      <c r="P19" s="132" t="s">
        <v>6</v>
      </c>
    </row>
    <row r="20" spans="2:14" ht="15">
      <c r="B20" s="43">
        <v>13</v>
      </c>
      <c r="C20" s="3"/>
      <c r="D20" s="64" t="s">
        <v>41</v>
      </c>
      <c r="F20" s="43">
        <v>13</v>
      </c>
      <c r="G20" s="44" t="s">
        <v>33</v>
      </c>
      <c r="H20" s="45" t="s">
        <v>34</v>
      </c>
      <c r="J20" s="43">
        <v>13</v>
      </c>
      <c r="K20" s="3"/>
      <c r="L20" s="52" t="s">
        <v>39</v>
      </c>
      <c r="N20" s="62"/>
    </row>
    <row r="21" spans="2:14" ht="15">
      <c r="B21" s="43">
        <v>14</v>
      </c>
      <c r="C21" s="3"/>
      <c r="D21" s="64" t="s">
        <v>43</v>
      </c>
      <c r="F21" s="43">
        <v>14</v>
      </c>
      <c r="G21" s="3"/>
      <c r="H21" s="45" t="s">
        <v>39</v>
      </c>
      <c r="J21" s="43">
        <v>14</v>
      </c>
      <c r="K21" s="3"/>
      <c r="L21" s="52" t="s">
        <v>41</v>
      </c>
      <c r="N21" s="62"/>
    </row>
    <row r="22" spans="2:14" ht="15">
      <c r="B22" s="43">
        <v>15</v>
      </c>
      <c r="C22" s="44" t="s">
        <v>35</v>
      </c>
      <c r="D22" s="46" t="s">
        <v>34</v>
      </c>
      <c r="F22" s="43">
        <v>15</v>
      </c>
      <c r="G22" s="3"/>
      <c r="H22" s="45" t="s">
        <v>41</v>
      </c>
      <c r="J22" s="43">
        <v>15</v>
      </c>
      <c r="K22" s="3"/>
      <c r="L22" s="52" t="s">
        <v>43</v>
      </c>
      <c r="N22" s="62"/>
    </row>
    <row r="23" spans="2:14" ht="15">
      <c r="B23" s="43">
        <v>16</v>
      </c>
      <c r="C23" s="3"/>
      <c r="D23" s="46" t="s">
        <v>39</v>
      </c>
      <c r="F23" s="43">
        <v>16</v>
      </c>
      <c r="G23" s="3"/>
      <c r="H23" s="45" t="s">
        <v>43</v>
      </c>
      <c r="J23" s="43">
        <v>16</v>
      </c>
      <c r="K23" s="63"/>
      <c r="L23" s="52" t="s">
        <v>44</v>
      </c>
      <c r="N23" s="62"/>
    </row>
    <row r="24" spans="2:14" ht="15">
      <c r="B24" s="43">
        <v>17</v>
      </c>
      <c r="C24" s="3"/>
      <c r="D24" s="46" t="s">
        <v>41</v>
      </c>
      <c r="F24" s="43">
        <v>17</v>
      </c>
      <c r="G24" s="3"/>
      <c r="H24" s="45" t="s">
        <v>44</v>
      </c>
      <c r="J24" s="43">
        <v>17</v>
      </c>
      <c r="K24" s="44" t="s">
        <v>37</v>
      </c>
      <c r="L24" s="48" t="s">
        <v>38</v>
      </c>
      <c r="N24" s="62"/>
    </row>
    <row r="25" spans="2:12" ht="15">
      <c r="B25" s="43">
        <v>18</v>
      </c>
      <c r="C25" s="3"/>
      <c r="D25" s="46" t="s">
        <v>43</v>
      </c>
      <c r="F25" s="43">
        <v>18</v>
      </c>
      <c r="G25" s="3"/>
      <c r="H25" s="45" t="s">
        <v>46</v>
      </c>
      <c r="J25" s="43">
        <v>18</v>
      </c>
      <c r="K25" s="3"/>
      <c r="L25" s="48" t="s">
        <v>40</v>
      </c>
    </row>
    <row r="26" spans="2:12" ht="15">
      <c r="B26" s="43">
        <v>19</v>
      </c>
      <c r="C26" s="3"/>
      <c r="D26" s="46" t="s">
        <v>44</v>
      </c>
      <c r="F26" s="43">
        <v>19</v>
      </c>
      <c r="G26" s="63"/>
      <c r="H26" s="45" t="s">
        <v>48</v>
      </c>
      <c r="J26" s="43">
        <v>19</v>
      </c>
      <c r="K26" s="44" t="s">
        <v>68</v>
      </c>
      <c r="L26" s="45" t="s">
        <v>34</v>
      </c>
    </row>
    <row r="27" spans="2:12" ht="15">
      <c r="B27" s="43">
        <v>20</v>
      </c>
      <c r="C27" s="3"/>
      <c r="D27" s="46" t="s">
        <v>46</v>
      </c>
      <c r="F27" s="43">
        <v>20</v>
      </c>
      <c r="G27" s="63"/>
      <c r="H27" s="45" t="s">
        <v>50</v>
      </c>
      <c r="J27" s="43">
        <v>20</v>
      </c>
      <c r="K27" s="3"/>
      <c r="L27" s="45" t="s">
        <v>39</v>
      </c>
    </row>
    <row r="28" spans="2:12" ht="15">
      <c r="B28" s="43">
        <v>21</v>
      </c>
      <c r="C28" s="3"/>
      <c r="D28" s="46" t="s">
        <v>48</v>
      </c>
      <c r="F28" s="43">
        <v>21</v>
      </c>
      <c r="G28" s="44" t="s">
        <v>65</v>
      </c>
      <c r="H28" s="48" t="s">
        <v>34</v>
      </c>
      <c r="J28" s="43">
        <v>21</v>
      </c>
      <c r="K28" s="3"/>
      <c r="L28" s="45" t="s">
        <v>41</v>
      </c>
    </row>
    <row r="29" spans="2:12" ht="15">
      <c r="B29" s="43">
        <v>22</v>
      </c>
      <c r="C29" s="3"/>
      <c r="D29" s="46" t="s">
        <v>50</v>
      </c>
      <c r="F29" s="43">
        <v>22</v>
      </c>
      <c r="G29" s="3"/>
      <c r="H29" s="48" t="s">
        <v>39</v>
      </c>
      <c r="J29" s="43">
        <v>22</v>
      </c>
      <c r="K29" s="63"/>
      <c r="L29" s="45" t="s">
        <v>43</v>
      </c>
    </row>
    <row r="30" spans="2:12" ht="15.75" thickBot="1">
      <c r="B30" s="43">
        <v>23</v>
      </c>
      <c r="C30" s="44" t="s">
        <v>36</v>
      </c>
      <c r="D30" s="47" t="s">
        <v>34</v>
      </c>
      <c r="F30" s="67">
        <v>23</v>
      </c>
      <c r="G30" s="65"/>
      <c r="H30" s="134" t="s">
        <v>41</v>
      </c>
      <c r="J30" s="43">
        <v>23</v>
      </c>
      <c r="K30" s="44" t="s">
        <v>62</v>
      </c>
      <c r="L30" s="57" t="s">
        <v>34</v>
      </c>
    </row>
    <row r="31" spans="2:12" ht="15">
      <c r="B31" s="66">
        <v>24</v>
      </c>
      <c r="C31" s="3"/>
      <c r="D31" s="47" t="s">
        <v>39</v>
      </c>
      <c r="F31" s="3"/>
      <c r="J31" s="43">
        <v>24</v>
      </c>
      <c r="K31" s="3"/>
      <c r="L31" s="57" t="s">
        <v>39</v>
      </c>
    </row>
    <row r="32" spans="2:12" ht="15">
      <c r="B32" s="66">
        <v>25</v>
      </c>
      <c r="C32" s="3"/>
      <c r="D32" s="47" t="s">
        <v>41</v>
      </c>
      <c r="F32" s="3"/>
      <c r="J32" s="66">
        <v>25</v>
      </c>
      <c r="K32" s="44" t="s">
        <v>54</v>
      </c>
      <c r="L32" s="52" t="s">
        <v>34</v>
      </c>
    </row>
    <row r="33" spans="2:12" ht="15">
      <c r="B33" s="66">
        <v>26</v>
      </c>
      <c r="C33" s="3"/>
      <c r="D33" s="47" t="s">
        <v>43</v>
      </c>
      <c r="F33" s="3"/>
      <c r="J33" s="66">
        <v>26</v>
      </c>
      <c r="K33" s="3"/>
      <c r="L33" s="52" t="s">
        <v>39</v>
      </c>
    </row>
    <row r="34" spans="2:12" ht="15.75" thickBot="1">
      <c r="B34" s="67">
        <v>27</v>
      </c>
      <c r="C34" s="114"/>
      <c r="D34" s="115" t="s">
        <v>44</v>
      </c>
      <c r="F34" s="3"/>
      <c r="G34" s="63"/>
      <c r="H34" s="63"/>
      <c r="J34" s="67">
        <v>27</v>
      </c>
      <c r="K34" s="65"/>
      <c r="L34" s="133" t="s">
        <v>41</v>
      </c>
    </row>
    <row r="40" ht="15">
      <c r="G40" s="3"/>
    </row>
    <row r="41" ht="15">
      <c r="G41" s="3"/>
    </row>
    <row r="55" ht="15">
      <c r="C55" s="3"/>
    </row>
  </sheetData>
  <sheetProtection password="EDAE" sheet="1"/>
  <printOptions/>
  <pageMargins left="0.7" right="0.7" top="0.75" bottom="0.75" header="0.3" footer="0.3"/>
  <pageSetup fitToHeight="1" fitToWidth="1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="130" zoomScaleNormal="130" zoomScalePageLayoutView="0" workbookViewId="0" topLeftCell="A1">
      <selection activeCell="F36" sqref="F36"/>
    </sheetView>
  </sheetViews>
  <sheetFormatPr defaultColWidth="9.140625" defaultRowHeight="15"/>
  <cols>
    <col min="2" max="2" width="6.8515625" style="0" customWidth="1"/>
    <col min="3" max="3" width="20.8515625" style="0" customWidth="1"/>
    <col min="4" max="4" width="4.28125" style="0" customWidth="1"/>
    <col min="7" max="7" width="7.140625" style="0" customWidth="1"/>
    <col min="8" max="8" width="18.421875" style="0" customWidth="1"/>
    <col min="9" max="9" width="3.7109375" style="0" customWidth="1"/>
  </cols>
  <sheetData>
    <row r="2" ht="21">
      <c r="B2" s="135" t="s">
        <v>282</v>
      </c>
    </row>
    <row r="4" ht="15">
      <c r="C4" s="136" t="s">
        <v>310</v>
      </c>
    </row>
    <row r="6" ht="15">
      <c r="C6" s="136" t="s">
        <v>307</v>
      </c>
    </row>
    <row r="7" ht="15">
      <c r="C7" s="136" t="s">
        <v>308</v>
      </c>
    </row>
    <row r="9" spans="3:7" ht="15">
      <c r="C9" s="138"/>
      <c r="D9" s="138"/>
      <c r="E9" s="138"/>
      <c r="F9" s="139" t="s">
        <v>285</v>
      </c>
      <c r="G9" t="s">
        <v>286</v>
      </c>
    </row>
    <row r="10" spans="3:7" ht="15">
      <c r="C10" s="138"/>
      <c r="D10" s="138"/>
      <c r="E10" s="138"/>
      <c r="F10" s="139" t="s">
        <v>281</v>
      </c>
      <c r="G10" t="s">
        <v>230</v>
      </c>
    </row>
    <row r="11" spans="3:7" ht="15">
      <c r="C11" s="138"/>
      <c r="D11" s="138"/>
      <c r="E11" s="138"/>
      <c r="F11" s="139" t="s">
        <v>287</v>
      </c>
      <c r="G11" s="140" t="s">
        <v>288</v>
      </c>
    </row>
    <row r="12" spans="3:7" ht="15">
      <c r="C12" s="138"/>
      <c r="D12" s="138"/>
      <c r="E12" s="138"/>
      <c r="F12" s="139" t="s">
        <v>287</v>
      </c>
      <c r="G12" t="s">
        <v>119</v>
      </c>
    </row>
    <row r="14" spans="2:9" ht="15">
      <c r="B14" s="136" t="s">
        <v>283</v>
      </c>
      <c r="G14" s="136" t="s">
        <v>284</v>
      </c>
      <c r="I14" s="136"/>
    </row>
    <row r="15" spans="2:9" ht="15">
      <c r="B15" s="111" t="s">
        <v>272</v>
      </c>
      <c r="C15" s="113" t="s">
        <v>119</v>
      </c>
      <c r="D15" s="137">
        <v>1</v>
      </c>
      <c r="G15" s="111" t="s">
        <v>272</v>
      </c>
      <c r="H15" s="113" t="s">
        <v>100</v>
      </c>
      <c r="I15" s="111">
        <v>2</v>
      </c>
    </row>
    <row r="16" spans="2:9" ht="15">
      <c r="B16" s="111" t="s">
        <v>273</v>
      </c>
      <c r="C16" s="113" t="s">
        <v>123</v>
      </c>
      <c r="D16" s="137">
        <v>3</v>
      </c>
      <c r="G16" s="111" t="s">
        <v>273</v>
      </c>
      <c r="H16" s="113" t="s">
        <v>111</v>
      </c>
      <c r="I16" s="111">
        <v>3</v>
      </c>
    </row>
    <row r="17" spans="2:9" ht="15">
      <c r="B17" s="111" t="s">
        <v>274</v>
      </c>
      <c r="C17" s="113" t="s">
        <v>121</v>
      </c>
      <c r="D17" s="137">
        <v>2</v>
      </c>
      <c r="G17" s="111" t="s">
        <v>274</v>
      </c>
      <c r="H17" s="113" t="s">
        <v>101</v>
      </c>
      <c r="I17" s="111">
        <v>4</v>
      </c>
    </row>
    <row r="18" spans="2:9" ht="15">
      <c r="B18" s="111" t="s">
        <v>275</v>
      </c>
      <c r="C18" s="113" t="s">
        <v>124</v>
      </c>
      <c r="D18" s="137">
        <v>4</v>
      </c>
      <c r="G18" s="111" t="s">
        <v>275</v>
      </c>
      <c r="H18" s="113" t="s">
        <v>105</v>
      </c>
      <c r="I18" s="111">
        <v>1</v>
      </c>
    </row>
    <row r="20" spans="2:9" ht="15">
      <c r="B20" s="136" t="s">
        <v>277</v>
      </c>
      <c r="G20" s="136" t="s">
        <v>276</v>
      </c>
      <c r="I20" s="136"/>
    </row>
    <row r="21" spans="2:9" ht="15">
      <c r="B21" s="111" t="s">
        <v>272</v>
      </c>
      <c r="C21" s="113" t="s">
        <v>127</v>
      </c>
      <c r="D21" s="16">
        <v>3</v>
      </c>
      <c r="G21" s="111" t="s">
        <v>272</v>
      </c>
      <c r="H21" s="113" t="s">
        <v>174</v>
      </c>
      <c r="I21" s="111">
        <v>1</v>
      </c>
    </row>
    <row r="22" spans="2:9" ht="15">
      <c r="B22" s="111" t="s">
        <v>273</v>
      </c>
      <c r="C22" s="113" t="s">
        <v>131</v>
      </c>
      <c r="D22" s="18">
        <v>4</v>
      </c>
      <c r="G22" s="111" t="s">
        <v>273</v>
      </c>
      <c r="H22" s="113" t="s">
        <v>270</v>
      </c>
      <c r="I22" s="111">
        <v>2</v>
      </c>
    </row>
    <row r="23" spans="2:9" ht="15">
      <c r="B23" s="111" t="s">
        <v>274</v>
      </c>
      <c r="C23" s="113" t="s">
        <v>289</v>
      </c>
      <c r="D23" s="18">
        <v>1</v>
      </c>
      <c r="G23" s="111" t="s">
        <v>274</v>
      </c>
      <c r="H23" s="113" t="s">
        <v>173</v>
      </c>
      <c r="I23" s="111">
        <v>3</v>
      </c>
    </row>
    <row r="24" spans="2:9" ht="15">
      <c r="B24" s="111" t="s">
        <v>275</v>
      </c>
      <c r="C24" s="113" t="s">
        <v>135</v>
      </c>
      <c r="D24" s="21">
        <v>2</v>
      </c>
      <c r="G24" s="111" t="s">
        <v>275</v>
      </c>
      <c r="H24" s="113" t="s">
        <v>177</v>
      </c>
      <c r="I24" s="111">
        <v>4</v>
      </c>
    </row>
    <row r="26" spans="2:9" ht="15">
      <c r="B26" s="136" t="s">
        <v>279</v>
      </c>
      <c r="G26" s="136" t="s">
        <v>278</v>
      </c>
      <c r="I26" s="136"/>
    </row>
    <row r="27" spans="2:9" ht="15">
      <c r="B27" s="111" t="s">
        <v>272</v>
      </c>
      <c r="C27" s="113" t="s">
        <v>203</v>
      </c>
      <c r="D27" s="137">
        <v>1</v>
      </c>
      <c r="G27" s="111" t="s">
        <v>272</v>
      </c>
      <c r="H27" s="113" t="s">
        <v>139</v>
      </c>
      <c r="I27" s="111">
        <v>2</v>
      </c>
    </row>
    <row r="28" spans="2:9" ht="15">
      <c r="B28" s="111" t="s">
        <v>273</v>
      </c>
      <c r="C28" s="113" t="s">
        <v>207</v>
      </c>
      <c r="D28" s="137">
        <v>3</v>
      </c>
      <c r="G28" s="111" t="s">
        <v>273</v>
      </c>
      <c r="H28" s="113" t="s">
        <v>154</v>
      </c>
      <c r="I28" s="111">
        <v>4</v>
      </c>
    </row>
    <row r="29" spans="2:9" ht="15">
      <c r="B29" s="111" t="s">
        <v>274</v>
      </c>
      <c r="C29" s="113" t="s">
        <v>202</v>
      </c>
      <c r="D29" s="137">
        <v>2</v>
      </c>
      <c r="G29" s="111" t="s">
        <v>274</v>
      </c>
      <c r="H29" s="113" t="s">
        <v>309</v>
      </c>
      <c r="I29" s="111">
        <v>1</v>
      </c>
    </row>
    <row r="30" spans="2:9" ht="15">
      <c r="B30" s="111" t="s">
        <v>275</v>
      </c>
      <c r="C30" s="113" t="s">
        <v>204</v>
      </c>
      <c r="D30" s="137">
        <v>4</v>
      </c>
      <c r="G30" s="111" t="s">
        <v>275</v>
      </c>
      <c r="H30" s="113" t="s">
        <v>141</v>
      </c>
      <c r="I30" s="111">
        <v>3</v>
      </c>
    </row>
    <row r="32" spans="2:9" ht="15">
      <c r="B32" s="136" t="s">
        <v>280</v>
      </c>
      <c r="G32" s="136" t="s">
        <v>96</v>
      </c>
      <c r="I32" s="136"/>
    </row>
    <row r="33" spans="2:9" ht="15">
      <c r="B33" s="111" t="s">
        <v>272</v>
      </c>
      <c r="C33" s="113" t="s">
        <v>261</v>
      </c>
      <c r="D33" s="137">
        <v>2</v>
      </c>
      <c r="G33" s="111" t="s">
        <v>272</v>
      </c>
      <c r="H33" s="113" t="s">
        <v>224</v>
      </c>
      <c r="I33" s="111">
        <v>2</v>
      </c>
    </row>
    <row r="34" spans="2:9" ht="15">
      <c r="B34" s="111" t="s">
        <v>273</v>
      </c>
      <c r="C34" s="113" t="s">
        <v>255</v>
      </c>
      <c r="D34" s="137">
        <v>1</v>
      </c>
      <c r="G34" s="111" t="s">
        <v>273</v>
      </c>
      <c r="H34" s="113" t="s">
        <v>217</v>
      </c>
      <c r="I34" s="111">
        <v>3</v>
      </c>
    </row>
    <row r="35" spans="2:9" ht="15">
      <c r="B35" s="111" t="s">
        <v>274</v>
      </c>
      <c r="C35" s="113" t="s">
        <v>254</v>
      </c>
      <c r="D35" s="137">
        <v>4</v>
      </c>
      <c r="G35" s="111" t="s">
        <v>274</v>
      </c>
      <c r="H35" s="113" t="s">
        <v>230</v>
      </c>
      <c r="I35" s="111">
        <v>4</v>
      </c>
    </row>
    <row r="36" spans="2:9" ht="15">
      <c r="B36" s="111" t="s">
        <v>275</v>
      </c>
      <c r="C36" s="113" t="s">
        <v>253</v>
      </c>
      <c r="D36" s="137">
        <v>3</v>
      </c>
      <c r="G36" s="111" t="s">
        <v>275</v>
      </c>
      <c r="H36" s="113" t="s">
        <v>139</v>
      </c>
      <c r="I36" s="111">
        <v>1</v>
      </c>
    </row>
    <row r="38" ht="15">
      <c r="C38" s="136" t="s">
        <v>290</v>
      </c>
    </row>
    <row r="39" ht="15">
      <c r="C39" s="141" t="s">
        <v>291</v>
      </c>
    </row>
    <row r="40" ht="15">
      <c r="C40" t="s">
        <v>292</v>
      </c>
    </row>
    <row r="41" ht="15">
      <c r="C41" t="s">
        <v>293</v>
      </c>
    </row>
    <row r="42" spans="3:5" ht="15">
      <c r="C42" t="s">
        <v>294</v>
      </c>
      <c r="E42" s="136" t="s">
        <v>306</v>
      </c>
    </row>
    <row r="43" ht="15">
      <c r="C43" t="s">
        <v>295</v>
      </c>
    </row>
    <row r="44" ht="15">
      <c r="C44" t="s">
        <v>296</v>
      </c>
    </row>
    <row r="45" ht="15">
      <c r="C45" t="s">
        <v>297</v>
      </c>
    </row>
    <row r="46" ht="15">
      <c r="C46" t="s">
        <v>298</v>
      </c>
    </row>
    <row r="47" ht="15">
      <c r="C47" t="s">
        <v>299</v>
      </c>
    </row>
    <row r="48" ht="15">
      <c r="C48" t="s">
        <v>300</v>
      </c>
    </row>
    <row r="49" ht="15">
      <c r="C49" t="s">
        <v>301</v>
      </c>
    </row>
    <row r="50" ht="15">
      <c r="C50" t="s">
        <v>302</v>
      </c>
    </row>
    <row r="51" ht="15">
      <c r="C51" t="s">
        <v>303</v>
      </c>
    </row>
    <row r="52" ht="15">
      <c r="C52" t="s">
        <v>304</v>
      </c>
    </row>
    <row r="53" ht="15">
      <c r="C53" t="s">
        <v>305</v>
      </c>
    </row>
  </sheetData>
  <sheetProtection password="EDAE" sheet="1"/>
  <printOptions/>
  <pageMargins left="0.7" right="0.7" top="0.75" bottom="0.75" header="0.3" footer="0.3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C1">
      <selection activeCell="J13" sqref="J13"/>
    </sheetView>
  </sheetViews>
  <sheetFormatPr defaultColWidth="9.140625" defaultRowHeight="15"/>
  <cols>
    <col min="1" max="1" width="9.140625" style="7" hidden="1" customWidth="1"/>
    <col min="2" max="2" width="18.28125" style="7" hidden="1" customWidth="1"/>
    <col min="3" max="3" width="9.140625" style="2" customWidth="1"/>
    <col min="4" max="4" width="3.57421875" style="2" customWidth="1"/>
    <col min="5" max="5" width="6.140625" style="2" hidden="1" customWidth="1"/>
    <col min="6" max="6" width="17.421875" style="2" customWidth="1"/>
    <col min="7" max="7" width="4.00390625" style="2" customWidth="1"/>
    <col min="8" max="8" width="5.421875" style="2" bestFit="1" customWidth="1"/>
    <col min="9" max="9" width="3.8515625" style="2" customWidth="1"/>
    <col min="10" max="10" width="20.421875" style="2" customWidth="1"/>
    <col min="11" max="11" width="3.7109375" style="2" customWidth="1"/>
    <col min="12" max="12" width="5.421875" style="2" bestFit="1" customWidth="1"/>
    <col min="13" max="13" width="4.140625" style="2" customWidth="1"/>
    <col min="14" max="14" width="19.140625" style="2" customWidth="1"/>
    <col min="15" max="15" width="4.140625" style="2" customWidth="1"/>
    <col min="16" max="16" width="5.421875" style="2" bestFit="1" customWidth="1"/>
    <col min="17" max="17" width="3.8515625" style="2" customWidth="1"/>
    <col min="18" max="18" width="20.140625" style="2" customWidth="1"/>
    <col min="19" max="19" width="4.00390625" style="2" customWidth="1"/>
    <col min="20" max="20" width="5.140625" style="2" customWidth="1"/>
    <col min="21" max="21" width="3.28125" style="2" customWidth="1"/>
    <col min="22" max="22" width="20.57421875" style="2" customWidth="1"/>
    <col min="23" max="23" width="3.7109375" style="2" customWidth="1"/>
    <col min="24" max="16384" width="9.140625" style="2" customWidth="1"/>
  </cols>
  <sheetData>
    <row r="1" spans="5:8" ht="12">
      <c r="E1" s="1"/>
      <c r="F1" s="1"/>
      <c r="G1" s="1"/>
      <c r="H1" s="1"/>
    </row>
    <row r="2" spans="4:7" ht="12">
      <c r="D2" s="1" t="s">
        <v>27</v>
      </c>
      <c r="F2" s="6"/>
      <c r="G2" s="1"/>
    </row>
    <row r="3" spans="4:7" ht="12">
      <c r="D3" s="8" t="s">
        <v>28</v>
      </c>
      <c r="F3" s="6"/>
      <c r="G3" s="1"/>
    </row>
    <row r="4" spans="4:7" ht="12">
      <c r="D4" s="8" t="s">
        <v>11</v>
      </c>
      <c r="F4" s="6"/>
      <c r="G4" s="1"/>
    </row>
    <row r="5" spans="4:7" ht="12">
      <c r="D5" s="8" t="s">
        <v>12</v>
      </c>
      <c r="F5" s="6"/>
      <c r="G5" s="1"/>
    </row>
    <row r="6" spans="4:6" ht="12">
      <c r="D6" s="8" t="s">
        <v>13</v>
      </c>
      <c r="F6" s="7"/>
    </row>
    <row r="7" spans="5:8" ht="12">
      <c r="E7" s="1"/>
      <c r="F7" s="1"/>
      <c r="G7" s="1"/>
      <c r="H7" s="1"/>
    </row>
    <row r="8" spans="4:8" ht="18.75">
      <c r="D8" s="11" t="s">
        <v>21</v>
      </c>
      <c r="E8" s="1"/>
      <c r="F8" s="1"/>
      <c r="G8" s="1"/>
      <c r="H8" s="1"/>
    </row>
    <row r="9" spans="1:21" ht="15">
      <c r="A9"/>
      <c r="B9"/>
      <c r="C9"/>
      <c r="D9" s="72" t="s">
        <v>15</v>
      </c>
      <c r="E9" s="73"/>
      <c r="F9" s="73"/>
      <c r="G9" s="73"/>
      <c r="H9" s="73"/>
      <c r="I9" s="73"/>
      <c r="J9" s="73"/>
      <c r="K9" s="73"/>
      <c r="L9" s="74"/>
      <c r="M9" s="73"/>
      <c r="N9" s="73"/>
      <c r="O9" s="73"/>
      <c r="P9" s="73"/>
      <c r="Q9" s="73"/>
      <c r="R9" s="73"/>
      <c r="S9" s="73"/>
      <c r="T9" s="73"/>
      <c r="U9" s="3"/>
    </row>
    <row r="10" spans="1:21" ht="15">
      <c r="A10"/>
      <c r="B10"/>
      <c r="C10"/>
      <c r="D10" s="73" t="s">
        <v>5</v>
      </c>
      <c r="E10" s="73"/>
      <c r="F10" s="73"/>
      <c r="G10" s="73">
        <v>1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3"/>
    </row>
    <row r="11" spans="1:21" ht="15">
      <c r="A11">
        <v>1</v>
      </c>
      <c r="B11" s="116" t="s">
        <v>99</v>
      </c>
      <c r="C11"/>
      <c r="D11" s="75" t="s">
        <v>16</v>
      </c>
      <c r="E11" s="76">
        <v>1</v>
      </c>
      <c r="F11" s="117" t="str">
        <f>B11</f>
        <v>Mitchell Peterson</v>
      </c>
      <c r="G11" s="77">
        <v>1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3"/>
    </row>
    <row r="12" spans="1:21" ht="15">
      <c r="A12">
        <v>2</v>
      </c>
      <c r="B12" s="116" t="s">
        <v>100</v>
      </c>
      <c r="C12"/>
      <c r="D12" s="78" t="s">
        <v>17</v>
      </c>
      <c r="E12" s="79">
        <v>6</v>
      </c>
      <c r="F12" s="118" t="str">
        <f>B16</f>
        <v>Hunter Andersson</v>
      </c>
      <c r="G12" s="80">
        <v>2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3"/>
    </row>
    <row r="13" spans="1:21" ht="15">
      <c r="A13">
        <v>3</v>
      </c>
      <c r="B13" s="116" t="s">
        <v>101</v>
      </c>
      <c r="C13"/>
      <c r="D13" s="78" t="s">
        <v>18</v>
      </c>
      <c r="E13" s="74">
        <v>15</v>
      </c>
      <c r="F13" s="119" t="str">
        <f>B25</f>
        <v>Cooper Rana-Smith</v>
      </c>
      <c r="G13" s="81">
        <v>4</v>
      </c>
      <c r="H13" s="73"/>
      <c r="I13" s="73"/>
      <c r="J13" s="73"/>
      <c r="K13" s="73"/>
      <c r="L13" s="73"/>
      <c r="M13" s="74"/>
      <c r="N13" s="74"/>
      <c r="O13" s="74"/>
      <c r="P13" s="73"/>
      <c r="Q13" s="73"/>
      <c r="R13" s="73"/>
      <c r="S13" s="73"/>
      <c r="T13" s="73"/>
      <c r="U13" s="3"/>
    </row>
    <row r="14" spans="1:21" ht="15">
      <c r="A14">
        <v>4</v>
      </c>
      <c r="B14" s="116" t="s">
        <v>102</v>
      </c>
      <c r="C14"/>
      <c r="D14" s="82" t="s">
        <v>19</v>
      </c>
      <c r="E14" s="79">
        <v>20</v>
      </c>
      <c r="F14" s="118" t="str">
        <f>B30</f>
        <v>Lucas Johnston</v>
      </c>
      <c r="G14" s="80">
        <v>3</v>
      </c>
      <c r="H14" s="73"/>
      <c r="I14" s="72" t="s">
        <v>29</v>
      </c>
      <c r="J14" s="73"/>
      <c r="K14" s="73"/>
      <c r="L14" s="73"/>
      <c r="M14" s="74"/>
      <c r="N14" s="74"/>
      <c r="O14" s="74"/>
      <c r="P14" s="73"/>
      <c r="Q14" s="73"/>
      <c r="R14" s="73"/>
      <c r="S14" s="73"/>
      <c r="T14" s="73"/>
      <c r="U14" s="3"/>
    </row>
    <row r="15" spans="1:21" ht="15">
      <c r="A15">
        <v>5</v>
      </c>
      <c r="B15" s="116" t="s">
        <v>103</v>
      </c>
      <c r="C15"/>
      <c r="D15" s="73" t="s">
        <v>0</v>
      </c>
      <c r="E15" s="73"/>
      <c r="F15" s="120"/>
      <c r="G15" s="73">
        <v>2</v>
      </c>
      <c r="H15" s="73"/>
      <c r="I15" s="73" t="s">
        <v>79</v>
      </c>
      <c r="J15" s="73"/>
      <c r="K15" s="73">
        <v>6</v>
      </c>
      <c r="L15" s="73"/>
      <c r="M15" s="74"/>
      <c r="N15" s="74"/>
      <c r="O15" s="73"/>
      <c r="P15" s="73"/>
      <c r="Q15" s="73"/>
      <c r="R15" s="73"/>
      <c r="S15" s="73"/>
      <c r="T15" s="73"/>
      <c r="U15" s="3"/>
    </row>
    <row r="16" spans="1:21" ht="15">
      <c r="A16">
        <v>6</v>
      </c>
      <c r="B16" s="116" t="s">
        <v>104</v>
      </c>
      <c r="C16"/>
      <c r="D16" s="75" t="s">
        <v>16</v>
      </c>
      <c r="E16" s="83">
        <v>3</v>
      </c>
      <c r="F16" s="117" t="str">
        <f>B13</f>
        <v>Max Mcgillivray</v>
      </c>
      <c r="G16" s="77">
        <v>1</v>
      </c>
      <c r="H16" s="73"/>
      <c r="I16" s="75" t="s">
        <v>16</v>
      </c>
      <c r="J16" s="84" t="str">
        <f>IF(G11=1,F11,(IF(G12=1,F12,(IF(G13=1,F13,(IF(G14=1,F14,1.1)))))))</f>
        <v>Mitchell Peterson</v>
      </c>
      <c r="K16" s="75">
        <v>3</v>
      </c>
      <c r="L16" s="73"/>
      <c r="M16" s="74"/>
      <c r="N16" s="74"/>
      <c r="O16" s="73"/>
      <c r="P16" s="73"/>
      <c r="Q16" s="73"/>
      <c r="R16" s="73"/>
      <c r="S16" s="73"/>
      <c r="T16" s="73"/>
      <c r="U16" s="3"/>
    </row>
    <row r="17" spans="1:21" ht="15">
      <c r="A17">
        <v>7</v>
      </c>
      <c r="B17" s="116" t="s">
        <v>105</v>
      </c>
      <c r="C17"/>
      <c r="D17" s="78" t="s">
        <v>17</v>
      </c>
      <c r="E17" s="85">
        <v>8</v>
      </c>
      <c r="F17" s="118" t="str">
        <f>B18</f>
        <v>Jaxson Tutt</v>
      </c>
      <c r="G17" s="80">
        <v>3</v>
      </c>
      <c r="H17" s="73"/>
      <c r="I17" s="78" t="s">
        <v>18</v>
      </c>
      <c r="J17" s="84" t="str">
        <f>IF(G11=2,F11,(IF(G12=2,F12,(IF(G13=2,F13,(IF(G14=2,F14,2.1)))))))</f>
        <v>Hunter Andersson</v>
      </c>
      <c r="K17" s="78">
        <v>1</v>
      </c>
      <c r="L17" s="73"/>
      <c r="M17" s="74"/>
      <c r="N17" s="74"/>
      <c r="O17" s="73"/>
      <c r="P17" s="73"/>
      <c r="Q17" s="73"/>
      <c r="R17" s="73"/>
      <c r="S17" s="73"/>
      <c r="T17" s="73"/>
      <c r="U17" s="3"/>
    </row>
    <row r="18" spans="1:21" ht="15">
      <c r="A18">
        <v>8</v>
      </c>
      <c r="B18" s="116" t="s">
        <v>106</v>
      </c>
      <c r="C18"/>
      <c r="D18" s="78" t="s">
        <v>18</v>
      </c>
      <c r="E18" s="86">
        <v>13</v>
      </c>
      <c r="F18" s="119" t="str">
        <f>B23</f>
        <v> Sid Englert</v>
      </c>
      <c r="G18" s="81">
        <v>2</v>
      </c>
      <c r="H18" s="73"/>
      <c r="I18" s="78" t="s">
        <v>19</v>
      </c>
      <c r="J18" s="84" t="str">
        <f>IF(G16=1,F16,(IF(G17=1,F17,(IF(G18=1,F18,(IF(G19=1,F19,1.2)))))))</f>
        <v>Max Mcgillivray</v>
      </c>
      <c r="K18" s="78">
        <v>2</v>
      </c>
      <c r="L18" s="73"/>
      <c r="M18" s="72" t="s">
        <v>75</v>
      </c>
      <c r="N18" s="87" t="s">
        <v>7</v>
      </c>
      <c r="O18" s="72">
        <v>10</v>
      </c>
      <c r="P18" s="73"/>
      <c r="Q18" s="73"/>
      <c r="R18" s="73"/>
      <c r="S18" s="73"/>
      <c r="T18" s="73"/>
      <c r="U18" s="3"/>
    </row>
    <row r="19" spans="1:21" ht="15">
      <c r="A19">
        <v>9</v>
      </c>
      <c r="B19" s="116" t="s">
        <v>107</v>
      </c>
      <c r="C19"/>
      <c r="D19" s="82" t="s">
        <v>19</v>
      </c>
      <c r="E19" s="85">
        <v>18</v>
      </c>
      <c r="F19" s="118" t="str">
        <f>B28</f>
        <v>Justyn Kendall</v>
      </c>
      <c r="G19" s="80">
        <v>4</v>
      </c>
      <c r="H19" s="73"/>
      <c r="I19" s="73"/>
      <c r="J19" s="88"/>
      <c r="K19" s="73"/>
      <c r="L19" s="73"/>
      <c r="M19" s="78" t="s">
        <v>16</v>
      </c>
      <c r="N19" s="89" t="str">
        <f>IF(K16=1,J16,(IF(K17=1,J17,(IF(K18=1,J18,1.6)))))</f>
        <v>Hunter Andersson</v>
      </c>
      <c r="O19" s="78">
        <v>3</v>
      </c>
      <c r="P19" s="73"/>
      <c r="Q19" s="73"/>
      <c r="R19" s="73"/>
      <c r="S19" s="73"/>
      <c r="T19" s="73"/>
      <c r="U19" s="3"/>
    </row>
    <row r="20" spans="1:21" ht="15">
      <c r="A20">
        <v>10</v>
      </c>
      <c r="B20" s="116" t="s">
        <v>108</v>
      </c>
      <c r="C20"/>
      <c r="D20" s="73" t="s">
        <v>1</v>
      </c>
      <c r="E20" s="73"/>
      <c r="F20" s="120"/>
      <c r="G20" s="73">
        <v>3</v>
      </c>
      <c r="H20" s="73"/>
      <c r="I20" s="73" t="s">
        <v>73</v>
      </c>
      <c r="J20" s="73"/>
      <c r="K20" s="73">
        <v>7</v>
      </c>
      <c r="L20" s="73"/>
      <c r="M20" s="78" t="s">
        <v>18</v>
      </c>
      <c r="N20" s="89" t="str">
        <f>IF(K21=2,J21,(IF(K22=2,J22,(IF(K23=2,J23,(IF(K24=2,J24,2.7)))))))</f>
        <v> Sid Englert</v>
      </c>
      <c r="O20" s="78">
        <v>2</v>
      </c>
      <c r="P20" s="73"/>
      <c r="Q20" s="72" t="s">
        <v>80</v>
      </c>
      <c r="R20" s="87" t="s">
        <v>6</v>
      </c>
      <c r="S20" s="72">
        <v>12</v>
      </c>
      <c r="T20" s="73"/>
      <c r="U20" s="3"/>
    </row>
    <row r="21" spans="1:21" ht="15">
      <c r="A21">
        <v>11</v>
      </c>
      <c r="B21" s="116" t="s">
        <v>109</v>
      </c>
      <c r="C21"/>
      <c r="D21" s="75" t="s">
        <v>16</v>
      </c>
      <c r="E21" s="83">
        <v>4</v>
      </c>
      <c r="F21" s="117" t="str">
        <f>B14</f>
        <v>Lukas Byers</v>
      </c>
      <c r="G21" s="77">
        <v>3</v>
      </c>
      <c r="H21" s="73"/>
      <c r="I21" s="75" t="s">
        <v>16</v>
      </c>
      <c r="J21" s="84" t="str">
        <f>IF(G16=2,F16,(IF(G17=2,F17,(IF(G18=2,F18,(IF(G19=2,F19,2.2)))))))</f>
        <v> Sid Englert</v>
      </c>
      <c r="K21" s="75">
        <v>2</v>
      </c>
      <c r="L21" s="73"/>
      <c r="M21" s="78" t="s">
        <v>19</v>
      </c>
      <c r="N21" s="89" t="str">
        <f>IF(K27=2,J27,(IF(K28=2,J28,(IF(K29=2,J29,2.8)))))</f>
        <v>Will Martin</v>
      </c>
      <c r="O21" s="78">
        <v>1</v>
      </c>
      <c r="P21" s="73"/>
      <c r="Q21" s="90" t="s">
        <v>16</v>
      </c>
      <c r="R21" s="91" t="str">
        <f>IF(O19=1,N19,(IF(O20=1,N20,(IF(O21=1,N21,1.9)))))</f>
        <v>Will Martin</v>
      </c>
      <c r="S21" s="137">
        <v>2</v>
      </c>
      <c r="T21" s="73"/>
      <c r="U21" s="3"/>
    </row>
    <row r="22" spans="1:21" ht="15">
      <c r="A22">
        <v>12</v>
      </c>
      <c r="B22" s="116" t="s">
        <v>110</v>
      </c>
      <c r="C22"/>
      <c r="D22" s="78" t="s">
        <v>17</v>
      </c>
      <c r="E22" s="85">
        <v>9</v>
      </c>
      <c r="F22" s="118" t="str">
        <f>B19</f>
        <v>William Hodge</v>
      </c>
      <c r="G22" s="80">
        <v>4</v>
      </c>
      <c r="H22" s="73"/>
      <c r="I22" s="78" t="s">
        <v>17</v>
      </c>
      <c r="J22" s="84" t="str">
        <f>IF(G21=1,F21,(IF(G22=1,F22,(IF(G23=1,F23,(IF(G24=1,F24,1.3)))))))</f>
        <v>Hunter Stocker</v>
      </c>
      <c r="K22" s="78">
        <v>3</v>
      </c>
      <c r="L22" s="73"/>
      <c r="M22" s="73"/>
      <c r="N22" s="73"/>
      <c r="O22" s="73"/>
      <c r="P22" s="73"/>
      <c r="Q22" s="92" t="s">
        <v>17</v>
      </c>
      <c r="R22" s="91" t="str">
        <f>IF(O19=2,N19,(IF(O20=2,N20,(IF(O21=2,N21,2.9)))))</f>
        <v> Sid Englert</v>
      </c>
      <c r="S22" s="137">
        <v>3</v>
      </c>
      <c r="T22" s="73"/>
      <c r="U22" s="3"/>
    </row>
    <row r="23" spans="1:21" ht="15">
      <c r="A23">
        <v>13</v>
      </c>
      <c r="B23" s="116" t="s">
        <v>111</v>
      </c>
      <c r="C23"/>
      <c r="D23" s="78" t="s">
        <v>18</v>
      </c>
      <c r="E23" s="86">
        <v>12</v>
      </c>
      <c r="F23" s="119" t="str">
        <f>B22</f>
        <v>Hunter Stocker</v>
      </c>
      <c r="G23" s="81">
        <v>1</v>
      </c>
      <c r="H23" s="73"/>
      <c r="I23" s="78" t="s">
        <v>18</v>
      </c>
      <c r="J23" s="84" t="str">
        <f>IF(G21=2,F21,(IF(G22=2,F22,(IF(G23=2,F23,(IF(G24=2,F24,2.3)))))))</f>
        <v>Jerry Kelly</v>
      </c>
      <c r="K23" s="78">
        <v>4</v>
      </c>
      <c r="L23" s="73"/>
      <c r="M23" s="73"/>
      <c r="N23" s="73"/>
      <c r="O23" s="73"/>
      <c r="P23" s="73"/>
      <c r="Q23" s="78" t="s">
        <v>18</v>
      </c>
      <c r="R23" s="89" t="str">
        <f>IF(O25=1,N25,(IF(O26=1,N26,(IF(O27=1,N27,1.1)))))</f>
        <v>Max Mcgillivray</v>
      </c>
      <c r="S23" s="137">
        <v>4</v>
      </c>
      <c r="T23" s="73"/>
      <c r="U23" s="3"/>
    </row>
    <row r="24" spans="1:21" ht="15">
      <c r="A24">
        <v>14</v>
      </c>
      <c r="B24" s="116" t="s">
        <v>112</v>
      </c>
      <c r="C24"/>
      <c r="D24" s="82" t="s">
        <v>19</v>
      </c>
      <c r="E24" s="85">
        <v>17</v>
      </c>
      <c r="F24" s="118" t="str">
        <f>B27</f>
        <v>Jerry Kelly</v>
      </c>
      <c r="G24" s="80">
        <v>2</v>
      </c>
      <c r="H24" s="73"/>
      <c r="I24" s="82" t="s">
        <v>19</v>
      </c>
      <c r="J24" s="84" t="str">
        <f>IF(G26=1,F26,(IF(G27=1,F27,(IF(G28=1,F28,(IF(G29=1,F29,1.4)))))))</f>
        <v>Phoenix Visscher</v>
      </c>
      <c r="K24" s="82">
        <v>1</v>
      </c>
      <c r="L24" s="73"/>
      <c r="M24" s="72" t="s">
        <v>75</v>
      </c>
      <c r="N24" s="87" t="s">
        <v>8</v>
      </c>
      <c r="O24" s="72">
        <v>11</v>
      </c>
      <c r="P24" s="73"/>
      <c r="Q24" s="82" t="s">
        <v>19</v>
      </c>
      <c r="R24" s="89" t="str">
        <f>IF(O25=2,N25,(IF(O26=2,N26,(IF(O27=2,N27,2.2)))))</f>
        <v>Maverick Wilson</v>
      </c>
      <c r="S24" s="137">
        <v>1</v>
      </c>
      <c r="T24" s="73"/>
      <c r="U24" s="3"/>
    </row>
    <row r="25" spans="1:21" ht="15">
      <c r="A25">
        <v>15</v>
      </c>
      <c r="B25" s="116" t="s">
        <v>113</v>
      </c>
      <c r="C25"/>
      <c r="D25" s="73" t="s">
        <v>2</v>
      </c>
      <c r="E25" s="73"/>
      <c r="F25" s="120"/>
      <c r="G25" s="73">
        <v>4</v>
      </c>
      <c r="H25" s="73"/>
      <c r="I25" s="73"/>
      <c r="J25" s="88"/>
      <c r="K25" s="73"/>
      <c r="L25" s="73"/>
      <c r="M25" s="78" t="s">
        <v>16</v>
      </c>
      <c r="N25" s="89" t="str">
        <f>IF(K16=2,J16,(IF(K17=2,J17,(IF(K18=2,J18,2.6)))))</f>
        <v>Max Mcgillivray</v>
      </c>
      <c r="O25" s="78">
        <v>1</v>
      </c>
      <c r="P25" s="73"/>
      <c r="Q25" s="73"/>
      <c r="R25" s="73"/>
      <c r="S25" s="73"/>
      <c r="T25" s="73"/>
      <c r="U25" s="3"/>
    </row>
    <row r="26" spans="1:21" ht="15">
      <c r="A26">
        <v>16</v>
      </c>
      <c r="B26" s="116" t="s">
        <v>114</v>
      </c>
      <c r="C26"/>
      <c r="D26" s="75" t="s">
        <v>16</v>
      </c>
      <c r="E26" s="83">
        <v>5</v>
      </c>
      <c r="F26" s="117" t="str">
        <f>B15</f>
        <v>Cale Miller</v>
      </c>
      <c r="G26" s="77">
        <v>2</v>
      </c>
      <c r="H26" s="73"/>
      <c r="I26" s="73" t="s">
        <v>81</v>
      </c>
      <c r="J26" s="73"/>
      <c r="K26" s="73">
        <v>8</v>
      </c>
      <c r="L26" s="73"/>
      <c r="M26" s="78" t="s">
        <v>18</v>
      </c>
      <c r="N26" s="89" t="str">
        <f>IF(K21=1,J21,(IF(K22=1,J22,(IF(K23=1,J23,(IF(K24=1,J24,1.7)))))))</f>
        <v>Phoenix Visscher</v>
      </c>
      <c r="O26" s="78">
        <v>3</v>
      </c>
      <c r="P26" s="73"/>
      <c r="Q26" s="73"/>
      <c r="R26" s="73"/>
      <c r="S26" s="73"/>
      <c r="T26" s="73"/>
      <c r="U26" s="3"/>
    </row>
    <row r="27" spans="1:21" ht="15">
      <c r="A27">
        <v>17</v>
      </c>
      <c r="B27" s="116" t="s">
        <v>115</v>
      </c>
      <c r="C27"/>
      <c r="D27" s="78" t="s">
        <v>17</v>
      </c>
      <c r="E27" s="85">
        <v>10</v>
      </c>
      <c r="F27" s="118" t="str">
        <f>B20</f>
        <v>Phoenix Visscher</v>
      </c>
      <c r="G27" s="80">
        <v>1</v>
      </c>
      <c r="H27" s="73"/>
      <c r="I27" s="75" t="s">
        <v>16</v>
      </c>
      <c r="J27" s="84" t="str">
        <f>IF(G26=2,F26,(IF(G27=2,F27,(IF(G28=2,F28,(IF(G29=2,F29,2.4)))))))</f>
        <v>Cale Miller</v>
      </c>
      <c r="K27" s="75">
        <v>3</v>
      </c>
      <c r="L27" s="73"/>
      <c r="M27" s="78" t="s">
        <v>19</v>
      </c>
      <c r="N27" s="89" t="str">
        <f>IF(K27=1,J27,(IF(K28=1,J28,(IF(K29=1,J29,1.8)))))</f>
        <v>Maverick Wilson</v>
      </c>
      <c r="O27" s="78">
        <v>2</v>
      </c>
      <c r="P27" s="73"/>
      <c r="Q27" s="73"/>
      <c r="R27" s="73"/>
      <c r="S27" s="73"/>
      <c r="T27" s="73"/>
      <c r="U27" s="3"/>
    </row>
    <row r="28" spans="1:21" ht="15">
      <c r="A28">
        <v>18</v>
      </c>
      <c r="B28" s="116" t="s">
        <v>116</v>
      </c>
      <c r="C28"/>
      <c r="D28" s="78" t="s">
        <v>18</v>
      </c>
      <c r="E28" s="86">
        <v>11</v>
      </c>
      <c r="F28" s="119" t="str">
        <f>B21</f>
        <v>Lochlan Dunlop</v>
      </c>
      <c r="G28" s="81">
        <v>3</v>
      </c>
      <c r="H28" s="73"/>
      <c r="I28" s="78" t="s">
        <v>18</v>
      </c>
      <c r="J28" s="89" t="str">
        <f>IF(G31=1,F31,(IF(G32=1,F32,(IF(G33=1,F33,(IF(G34=1,F34,1.5)))))))</f>
        <v>Will Martin</v>
      </c>
      <c r="K28" s="78">
        <v>2</v>
      </c>
      <c r="L28" s="73"/>
      <c r="M28" s="73"/>
      <c r="N28" s="73"/>
      <c r="O28" s="73"/>
      <c r="P28" s="73"/>
      <c r="Q28" s="73"/>
      <c r="R28" s="73"/>
      <c r="S28" s="73"/>
      <c r="T28" s="73"/>
      <c r="U28" s="3"/>
    </row>
    <row r="29" spans="1:21" ht="15">
      <c r="A29">
        <v>19</v>
      </c>
      <c r="B29" s="116" t="s">
        <v>117</v>
      </c>
      <c r="C29"/>
      <c r="D29" s="82" t="s">
        <v>19</v>
      </c>
      <c r="E29" s="85">
        <v>16</v>
      </c>
      <c r="F29" s="118" t="str">
        <f>B26</f>
        <v>Joel McMillan</v>
      </c>
      <c r="G29" s="80">
        <v>4</v>
      </c>
      <c r="H29" s="73"/>
      <c r="I29" s="78" t="s">
        <v>19</v>
      </c>
      <c r="J29" s="89" t="str">
        <f>IF(G31=2,F31,(IF(G32=2,F32,(IF(G33=2,F33,(IF(G34=2,F34,2.5)))))))</f>
        <v>Maverick Wilson</v>
      </c>
      <c r="K29" s="78">
        <v>1</v>
      </c>
      <c r="L29" s="73"/>
      <c r="M29" s="73"/>
      <c r="N29" s="73"/>
      <c r="O29" s="73"/>
      <c r="P29" s="73"/>
      <c r="Q29" s="73"/>
      <c r="R29" s="73"/>
      <c r="S29" s="73"/>
      <c r="T29" s="73"/>
      <c r="U29" s="3"/>
    </row>
    <row r="30" spans="1:21" ht="15">
      <c r="A30">
        <v>20</v>
      </c>
      <c r="B30" s="116" t="s">
        <v>118</v>
      </c>
      <c r="C30"/>
      <c r="D30" s="73" t="s">
        <v>3</v>
      </c>
      <c r="E30" s="73"/>
      <c r="F30" s="120"/>
      <c r="G30" s="73">
        <v>5</v>
      </c>
      <c r="H30" s="73"/>
      <c r="I30" s="73"/>
      <c r="J30" s="73"/>
      <c r="K30" s="73"/>
      <c r="L30" s="73"/>
      <c r="M30" s="73"/>
      <c r="N30" s="73"/>
      <c r="O30" s="73"/>
      <c r="P30" s="72"/>
      <c r="Q30" s="73"/>
      <c r="R30" s="73"/>
      <c r="S30" s="73"/>
      <c r="T30" s="73"/>
      <c r="U30" s="3"/>
    </row>
    <row r="31" spans="1:21" ht="15">
      <c r="A31"/>
      <c r="B31"/>
      <c r="C31"/>
      <c r="D31" s="75" t="s">
        <v>16</v>
      </c>
      <c r="E31" s="83">
        <v>2</v>
      </c>
      <c r="F31" s="117" t="str">
        <f>B12</f>
        <v>Will Martin</v>
      </c>
      <c r="G31" s="77">
        <v>1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3"/>
    </row>
    <row r="32" spans="1:21" ht="15">
      <c r="A32"/>
      <c r="B32"/>
      <c r="C32"/>
      <c r="D32" s="78" t="s">
        <v>17</v>
      </c>
      <c r="E32" s="85">
        <v>7</v>
      </c>
      <c r="F32" s="118" t="str">
        <f>B17</f>
        <v>Maverick Wilson</v>
      </c>
      <c r="G32" s="80">
        <v>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3"/>
    </row>
    <row r="33" spans="1:21" ht="15">
      <c r="A33"/>
      <c r="B33"/>
      <c r="C33"/>
      <c r="D33" s="78" t="s">
        <v>18</v>
      </c>
      <c r="E33" s="86">
        <v>14</v>
      </c>
      <c r="F33" s="119" t="str">
        <f>B24</f>
        <v>Hayden Danswan</v>
      </c>
      <c r="G33" s="81">
        <v>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3"/>
    </row>
    <row r="34" spans="1:20" ht="15">
      <c r="A34"/>
      <c r="B34"/>
      <c r="C34"/>
      <c r="D34" s="78" t="s">
        <v>19</v>
      </c>
      <c r="E34" s="85">
        <v>19</v>
      </c>
      <c r="F34" s="118" t="str">
        <f>B29</f>
        <v>Joey Silk</v>
      </c>
      <c r="G34" s="80">
        <v>3</v>
      </c>
      <c r="H34" s="73"/>
      <c r="I34" s="73"/>
      <c r="J34" s="73"/>
      <c r="K34" s="73"/>
      <c r="L34" s="73"/>
      <c r="M34" s="74"/>
      <c r="N34" s="74"/>
      <c r="O34" s="74"/>
      <c r="P34" s="73"/>
      <c r="Q34" s="73"/>
      <c r="R34" s="73"/>
      <c r="S34" s="73"/>
      <c r="T34" s="73"/>
    </row>
  </sheetData>
  <sheetProtection password="EDAE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PageLayoutView="0" workbookViewId="0" topLeftCell="C1">
      <selection activeCell="J18" sqref="J18"/>
    </sheetView>
  </sheetViews>
  <sheetFormatPr defaultColWidth="9.140625" defaultRowHeight="15"/>
  <cols>
    <col min="1" max="1" width="6.00390625" style="2" hidden="1" customWidth="1"/>
    <col min="2" max="2" width="12.421875" style="2" hidden="1" customWidth="1"/>
    <col min="3" max="3" width="8.140625" style="2" customWidth="1"/>
    <col min="4" max="4" width="4.00390625" style="2" customWidth="1"/>
    <col min="5" max="5" width="3.8515625" style="2" hidden="1" customWidth="1"/>
    <col min="6" max="6" width="21.8515625" style="2" customWidth="1"/>
    <col min="7" max="7" width="4.00390625" style="2" customWidth="1"/>
    <col min="8" max="8" width="6.57421875" style="2" customWidth="1"/>
    <col min="9" max="9" width="3.57421875" style="2" customWidth="1"/>
    <col min="10" max="10" width="22.28125" style="2" customWidth="1"/>
    <col min="11" max="11" width="3.57421875" style="2" customWidth="1"/>
    <col min="12" max="12" width="20.7109375" style="2" customWidth="1"/>
    <col min="13" max="13" width="5.421875" style="2" bestFit="1" customWidth="1"/>
    <col min="14" max="14" width="6.140625" style="2" customWidth="1"/>
    <col min="15" max="15" width="3.8515625" style="2" customWidth="1"/>
    <col min="16" max="16" width="20.421875" style="2" customWidth="1"/>
    <col min="17" max="17" width="5.140625" style="2" customWidth="1"/>
    <col min="18" max="16384" width="9.140625" style="2" customWidth="1"/>
  </cols>
  <sheetData>
    <row r="1" spans="2:19" ht="12">
      <c r="B1" s="1"/>
      <c r="C1" s="1"/>
      <c r="D1" s="1"/>
      <c r="E1" s="1"/>
      <c r="Q1" s="3"/>
      <c r="R1" s="3"/>
      <c r="S1" s="3"/>
    </row>
    <row r="2" spans="4:19" ht="12">
      <c r="D2" s="1" t="s">
        <v>27</v>
      </c>
      <c r="F2" s="6"/>
      <c r="G2" s="1"/>
      <c r="Q2" s="3"/>
      <c r="R2" s="3"/>
      <c r="S2" s="3"/>
    </row>
    <row r="3" spans="4:19" ht="12">
      <c r="D3" s="8" t="s">
        <v>28</v>
      </c>
      <c r="F3" s="6"/>
      <c r="G3" s="1"/>
      <c r="Q3" s="3"/>
      <c r="R3" s="3"/>
      <c r="S3" s="3"/>
    </row>
    <row r="4" spans="4:19" ht="12">
      <c r="D4" s="8" t="s">
        <v>11</v>
      </c>
      <c r="F4" s="6"/>
      <c r="G4" s="1"/>
      <c r="Q4" s="3"/>
      <c r="R4" s="3"/>
      <c r="S4" s="3"/>
    </row>
    <row r="5" spans="4:19" ht="12">
      <c r="D5" s="8" t="s">
        <v>12</v>
      </c>
      <c r="F5" s="6"/>
      <c r="G5" s="1"/>
      <c r="Q5" s="3"/>
      <c r="R5" s="3"/>
      <c r="S5" s="3"/>
    </row>
    <row r="6" spans="4:19" ht="12">
      <c r="D6" s="8" t="s">
        <v>13</v>
      </c>
      <c r="F6" s="7"/>
      <c r="Q6" s="3"/>
      <c r="R6" s="3"/>
      <c r="S6" s="3"/>
    </row>
    <row r="7" spans="4:19" ht="12">
      <c r="D7" s="1"/>
      <c r="E7" s="1"/>
      <c r="F7" s="1"/>
      <c r="G7" s="1"/>
      <c r="Q7" s="3"/>
      <c r="R7" s="3"/>
      <c r="S7" s="3"/>
    </row>
    <row r="8" spans="4:19" ht="18.75">
      <c r="D8" s="11" t="s">
        <v>20</v>
      </c>
      <c r="E8" s="1"/>
      <c r="F8" s="1"/>
      <c r="G8" s="1"/>
      <c r="Q8" s="3"/>
      <c r="R8" s="3"/>
      <c r="S8" s="3"/>
    </row>
    <row r="9" spans="1:17" ht="15">
      <c r="A9" s="10"/>
      <c r="B9" s="10"/>
      <c r="C9" s="10"/>
      <c r="D9" s="10"/>
      <c r="E9" s="10"/>
      <c r="F9" s="19" t="s">
        <v>5</v>
      </c>
      <c r="G9" s="10">
        <v>1</v>
      </c>
      <c r="H9" s="10"/>
      <c r="I9" s="9"/>
      <c r="J9" s="9"/>
      <c r="K9" s="9"/>
      <c r="L9" s="3"/>
      <c r="M9" s="3"/>
      <c r="N9" s="3"/>
      <c r="O9" s="3"/>
      <c r="P9" s="3"/>
      <c r="Q9" s="3"/>
    </row>
    <row r="10" spans="1:17" ht="15">
      <c r="A10" s="10">
        <v>1</v>
      </c>
      <c r="B10" s="116" t="s">
        <v>119</v>
      </c>
      <c r="C10" s="10"/>
      <c r="D10" s="18" t="s">
        <v>16</v>
      </c>
      <c r="E10" s="18">
        <v>1</v>
      </c>
      <c r="F10" s="121" t="str">
        <f>B10</f>
        <v>Stella Green</v>
      </c>
      <c r="G10" s="16">
        <v>1</v>
      </c>
      <c r="H10" s="10"/>
      <c r="I10" s="10"/>
      <c r="J10" s="10"/>
      <c r="K10" s="10"/>
      <c r="L10" s="3"/>
      <c r="M10" s="3"/>
      <c r="N10" s="3"/>
      <c r="O10" s="3"/>
      <c r="P10" s="3"/>
      <c r="Q10" s="3"/>
    </row>
    <row r="11" spans="1:17" ht="15">
      <c r="A11" s="10">
        <v>2</v>
      </c>
      <c r="B11" s="116" t="s">
        <v>120</v>
      </c>
      <c r="C11" s="10"/>
      <c r="D11" s="18" t="s">
        <v>17</v>
      </c>
      <c r="E11" s="18">
        <v>4</v>
      </c>
      <c r="F11" s="121" t="str">
        <f>B13</f>
        <v>Ava Merwald</v>
      </c>
      <c r="G11" s="18">
        <v>3</v>
      </c>
      <c r="H11" s="10"/>
      <c r="I11" s="10"/>
      <c r="J11" s="10"/>
      <c r="K11" s="10"/>
      <c r="L11" s="3"/>
      <c r="M11" s="3"/>
      <c r="N11" s="3"/>
      <c r="O11" s="3"/>
      <c r="P11" s="3"/>
      <c r="Q11" s="3"/>
    </row>
    <row r="12" spans="1:17" ht="15">
      <c r="A12" s="10">
        <v>3</v>
      </c>
      <c r="B12" s="116" t="s">
        <v>121</v>
      </c>
      <c r="C12" s="10"/>
      <c r="D12" s="18" t="s">
        <v>18</v>
      </c>
      <c r="E12" s="18">
        <v>5</v>
      </c>
      <c r="F12" s="121" t="str">
        <f>B14</f>
        <v>Pipi Taylor</v>
      </c>
      <c r="G12" s="18">
        <v>2</v>
      </c>
      <c r="H12" s="10"/>
      <c r="I12" s="10"/>
      <c r="J12" s="19" t="s">
        <v>6</v>
      </c>
      <c r="K12" s="10">
        <v>3</v>
      </c>
      <c r="L12" s="3"/>
      <c r="M12" s="3"/>
      <c r="N12" s="3"/>
      <c r="O12" s="3"/>
      <c r="P12" s="3"/>
      <c r="Q12" s="3"/>
    </row>
    <row r="13" spans="1:17" ht="15">
      <c r="A13" s="10">
        <v>4</v>
      </c>
      <c r="B13" s="116" t="s">
        <v>122</v>
      </c>
      <c r="C13" s="10"/>
      <c r="D13" s="18" t="s">
        <v>19</v>
      </c>
      <c r="E13" s="18">
        <v>8</v>
      </c>
      <c r="F13" s="121" t="str">
        <f>B17</f>
        <v>Alt. 1</v>
      </c>
      <c r="G13" s="21"/>
      <c r="H13" s="10"/>
      <c r="I13" s="16" t="s">
        <v>16</v>
      </c>
      <c r="J13" s="14" t="str">
        <f>IF(G10=1,F10,(IF(G11=1,F11,(IF(G12=1,F12,(IF(G13=1,F13,1.1)))))))</f>
        <v>Stella Green</v>
      </c>
      <c r="K13" s="16">
        <v>1</v>
      </c>
      <c r="L13" s="3"/>
      <c r="M13" s="3"/>
      <c r="N13" s="3"/>
      <c r="O13" s="3"/>
      <c r="P13" s="3"/>
      <c r="Q13" s="3"/>
    </row>
    <row r="14" spans="1:17" ht="15">
      <c r="A14" s="10">
        <v>5</v>
      </c>
      <c r="B14" s="116" t="s">
        <v>123</v>
      </c>
      <c r="C14" s="10"/>
      <c r="D14" s="10"/>
      <c r="E14" s="10"/>
      <c r="F14" s="68"/>
      <c r="G14" s="10"/>
      <c r="H14" s="10"/>
      <c r="I14" s="18" t="s">
        <v>17</v>
      </c>
      <c r="J14" s="14" t="str">
        <f>IF(G10=2,F10,(IF(G11=2,F11,(IF(G12=2,F12,(IF(G13=2,F13,2.1)))))))</f>
        <v>Pipi Taylor</v>
      </c>
      <c r="K14" s="18">
        <v>3</v>
      </c>
      <c r="L14" s="3"/>
      <c r="M14" s="3"/>
      <c r="N14" s="3"/>
      <c r="O14" s="3"/>
      <c r="P14" s="3"/>
      <c r="Q14" s="3"/>
    </row>
    <row r="15" spans="1:17" ht="15">
      <c r="A15" s="10">
        <v>6</v>
      </c>
      <c r="B15" s="116" t="s">
        <v>124</v>
      </c>
      <c r="C15" s="10"/>
      <c r="D15" s="10"/>
      <c r="E15" s="10"/>
      <c r="F15" s="19" t="s">
        <v>0</v>
      </c>
      <c r="G15" s="10">
        <v>2</v>
      </c>
      <c r="H15" s="10"/>
      <c r="I15" s="18" t="s">
        <v>18</v>
      </c>
      <c r="J15" s="14" t="str">
        <f>IF(G16=1,F16,(IF(G17=1,F17,(IF(G18=1,F18,(IF(G19=1,F19,2.1)))))))</f>
        <v>Oli Taylor</v>
      </c>
      <c r="K15" s="18">
        <v>2</v>
      </c>
      <c r="L15" s="3"/>
      <c r="M15" s="3"/>
      <c r="N15" s="3"/>
      <c r="O15" s="3"/>
      <c r="P15" s="3"/>
      <c r="Q15" s="3"/>
    </row>
    <row r="16" spans="1:17" ht="15">
      <c r="A16" s="10">
        <v>7</v>
      </c>
      <c r="B16" s="116" t="s">
        <v>125</v>
      </c>
      <c r="C16" s="10"/>
      <c r="D16" s="18" t="s">
        <v>16</v>
      </c>
      <c r="E16" s="18">
        <v>2</v>
      </c>
      <c r="F16" s="121" t="str">
        <f>B11</f>
        <v>Laney Stokes</v>
      </c>
      <c r="G16" s="16">
        <v>3</v>
      </c>
      <c r="H16" s="10"/>
      <c r="I16" s="21" t="s">
        <v>19</v>
      </c>
      <c r="J16" s="14" t="str">
        <f>IF(G16=2,F16,(IF(G17=2,F17,(IF(G18=2,F18,(IF(G19=2,F19,2.2)))))))</f>
        <v>Amber Faddy</v>
      </c>
      <c r="K16" s="21">
        <v>4</v>
      </c>
      <c r="L16" s="3"/>
      <c r="M16" s="3"/>
      <c r="N16" s="3"/>
      <c r="O16" s="3"/>
      <c r="P16" s="3"/>
      <c r="Q16" s="3"/>
    </row>
    <row r="17" spans="1:17" ht="15">
      <c r="A17" s="10">
        <v>8</v>
      </c>
      <c r="B17" s="22" t="s">
        <v>126</v>
      </c>
      <c r="C17" s="10"/>
      <c r="D17" s="18" t="s">
        <v>17</v>
      </c>
      <c r="E17" s="18">
        <v>3</v>
      </c>
      <c r="F17" s="121" t="str">
        <f>B12</f>
        <v>Oli Taylor</v>
      </c>
      <c r="G17" s="18">
        <v>1</v>
      </c>
      <c r="H17" s="10"/>
      <c r="I17" s="10"/>
      <c r="J17" s="10"/>
      <c r="K17" s="10"/>
      <c r="L17" s="3"/>
      <c r="M17" s="3"/>
      <c r="N17" s="3"/>
      <c r="O17" s="3"/>
      <c r="P17" s="3"/>
      <c r="Q17" s="3"/>
    </row>
    <row r="18" spans="1:17" ht="15">
      <c r="A18" s="10"/>
      <c r="B18" s="10"/>
      <c r="C18" s="10"/>
      <c r="D18" s="18" t="s">
        <v>18</v>
      </c>
      <c r="E18" s="18">
        <v>6</v>
      </c>
      <c r="F18" s="121" t="str">
        <f>B15</f>
        <v>Amber Faddy</v>
      </c>
      <c r="G18" s="18">
        <v>2</v>
      </c>
      <c r="H18" s="10"/>
      <c r="I18" s="10"/>
      <c r="J18" s="10"/>
      <c r="K18" s="10"/>
      <c r="L18" s="3"/>
      <c r="M18" s="3"/>
      <c r="N18" s="3"/>
      <c r="O18" s="3"/>
      <c r="P18" s="3"/>
      <c r="Q18" s="3"/>
    </row>
    <row r="19" spans="1:17" ht="15">
      <c r="A19" s="10"/>
      <c r="B19" s="10"/>
      <c r="C19" s="10"/>
      <c r="D19" s="18" t="s">
        <v>19</v>
      </c>
      <c r="E19" s="18">
        <v>7</v>
      </c>
      <c r="F19" s="121" t="str">
        <f>B16</f>
        <v>Sophia Davis</v>
      </c>
      <c r="G19" s="21">
        <v>4</v>
      </c>
      <c r="H19" s="10"/>
      <c r="I19" s="10"/>
      <c r="J19" s="10"/>
      <c r="K19" s="10"/>
      <c r="L19" s="3"/>
      <c r="M19" s="3"/>
      <c r="N19" s="3"/>
      <c r="O19" s="3"/>
      <c r="P19" s="3"/>
      <c r="Q19" s="3"/>
    </row>
    <row r="20" spans="1:17" ht="15">
      <c r="A20" s="10"/>
      <c r="B20" s="10"/>
      <c r="C20" s="10"/>
      <c r="D20" s="10"/>
      <c r="E20" s="10"/>
      <c r="F20" s="68"/>
      <c r="G20" s="10"/>
      <c r="H20" s="10"/>
      <c r="I20" s="10"/>
      <c r="J20" s="10"/>
      <c r="K20" s="10"/>
      <c r="L20" s="3"/>
      <c r="M20" s="3"/>
      <c r="N20" s="3"/>
      <c r="O20" s="3"/>
      <c r="P20" s="3"/>
      <c r="Q20" s="3"/>
    </row>
    <row r="21" spans="2:17" ht="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ht="1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ht="1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ht="1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1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1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1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ht="1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ht="1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ht="1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ht="1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1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1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ht="1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1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ht="1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ht="1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</sheetData>
  <sheetProtection password="EDAE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8"/>
  <sheetViews>
    <sheetView zoomScalePageLayoutView="0" workbookViewId="0" topLeftCell="C18">
      <selection activeCell="J38" sqref="J38"/>
    </sheetView>
  </sheetViews>
  <sheetFormatPr defaultColWidth="9.140625" defaultRowHeight="15"/>
  <cols>
    <col min="1" max="1" width="3.00390625" style="2" hidden="1" customWidth="1"/>
    <col min="2" max="2" width="18.28125" style="2" hidden="1" customWidth="1"/>
    <col min="3" max="3" width="9.140625" style="2" customWidth="1"/>
    <col min="4" max="4" width="3.00390625" style="2" customWidth="1"/>
    <col min="5" max="5" width="4.140625" style="2" hidden="1" customWidth="1"/>
    <col min="6" max="6" width="23.00390625" style="2" bestFit="1" customWidth="1"/>
    <col min="7" max="7" width="3.00390625" style="2" customWidth="1"/>
    <col min="8" max="8" width="8.00390625" style="2" bestFit="1" customWidth="1"/>
    <col min="9" max="9" width="3.7109375" style="2" customWidth="1"/>
    <col min="10" max="10" width="21.140625" style="2" customWidth="1"/>
    <col min="11" max="11" width="3.8515625" style="2" customWidth="1"/>
    <col min="12" max="12" width="8.00390625" style="2" bestFit="1" customWidth="1"/>
    <col min="13" max="13" width="4.00390625" style="2" customWidth="1"/>
    <col min="14" max="14" width="23.7109375" style="2" customWidth="1"/>
    <col min="15" max="15" width="3.00390625" style="2" customWidth="1"/>
    <col min="16" max="16" width="8.00390625" style="2" bestFit="1" customWidth="1"/>
    <col min="17" max="17" width="4.28125" style="2" customWidth="1"/>
    <col min="18" max="18" width="22.57421875" style="2" customWidth="1"/>
    <col min="19" max="19" width="3.140625" style="2" customWidth="1"/>
    <col min="20" max="16384" width="9.140625" style="2" customWidth="1"/>
  </cols>
  <sheetData>
    <row r="2" spans="4:7" ht="12">
      <c r="D2" s="1" t="s">
        <v>27</v>
      </c>
      <c r="F2" s="6"/>
      <c r="G2" s="1"/>
    </row>
    <row r="3" spans="4:7" ht="12">
      <c r="D3" s="8" t="s">
        <v>28</v>
      </c>
      <c r="F3" s="6"/>
      <c r="G3" s="1"/>
    </row>
    <row r="4" spans="4:7" ht="12">
      <c r="D4" s="8" t="s">
        <v>11</v>
      </c>
      <c r="F4" s="6"/>
      <c r="G4" s="1"/>
    </row>
    <row r="5" spans="4:7" ht="12">
      <c r="D5" s="8" t="s">
        <v>12</v>
      </c>
      <c r="F5" s="6"/>
      <c r="G5" s="1"/>
    </row>
    <row r="6" spans="4:6" ht="12">
      <c r="D6" s="8" t="s">
        <v>13</v>
      </c>
      <c r="F6" s="7"/>
    </row>
    <row r="7" spans="4:6" ht="12">
      <c r="D7" s="1"/>
      <c r="E7" s="1"/>
      <c r="F7" s="1"/>
    </row>
    <row r="8" spans="4:6" ht="18.75">
      <c r="D8" s="11" t="s">
        <v>22</v>
      </c>
      <c r="E8" s="1"/>
      <c r="F8" s="11"/>
    </row>
    <row r="9" spans="1:20" ht="15">
      <c r="A9" s="10"/>
      <c r="B9" s="10"/>
      <c r="C9" s="10"/>
      <c r="D9" s="10"/>
      <c r="E9" s="13" t="s">
        <v>5</v>
      </c>
      <c r="F9" s="10"/>
      <c r="G9" s="22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>
      <c r="A10" s="10"/>
      <c r="B10" s="10"/>
      <c r="C10" s="10"/>
      <c r="D10" s="17" t="s">
        <v>16</v>
      </c>
      <c r="E10" s="18">
        <v>1</v>
      </c>
      <c r="F10" s="121" t="str">
        <f>B11</f>
        <v>Willis Droomer</v>
      </c>
      <c r="G10" s="23">
        <v>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>
      <c r="A11" s="10">
        <v>1</v>
      </c>
      <c r="B11" s="116" t="s">
        <v>171</v>
      </c>
      <c r="C11" s="10"/>
      <c r="D11" s="24" t="s">
        <v>17</v>
      </c>
      <c r="E11" s="25">
        <v>16</v>
      </c>
      <c r="F11" s="124" t="str">
        <f>B26</f>
        <v>Toby Cover</v>
      </c>
      <c r="G11" s="26">
        <v>4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10">
        <v>2</v>
      </c>
      <c r="B12" s="116" t="s">
        <v>172</v>
      </c>
      <c r="C12" s="10"/>
      <c r="D12" s="17" t="s">
        <v>18</v>
      </c>
      <c r="E12" s="18">
        <v>17</v>
      </c>
      <c r="F12" s="121" t="str">
        <f>B27</f>
        <v>Henry Poole</v>
      </c>
      <c r="G12" s="23">
        <v>3</v>
      </c>
      <c r="H12" s="10"/>
      <c r="I12" s="27" t="s">
        <v>74</v>
      </c>
      <c r="J12" s="10"/>
      <c r="K12" s="22">
        <v>9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>
        <v>3</v>
      </c>
      <c r="B13" s="116" t="s">
        <v>173</v>
      </c>
      <c r="C13" s="10"/>
      <c r="D13" s="20" t="s">
        <v>19</v>
      </c>
      <c r="E13" s="21">
        <v>32</v>
      </c>
      <c r="F13" s="122" t="str">
        <f>B42</f>
        <v>Dane Henry</v>
      </c>
      <c r="G13" s="28">
        <v>2</v>
      </c>
      <c r="H13" s="10"/>
      <c r="I13" s="18" t="s">
        <v>16</v>
      </c>
      <c r="J13" s="29" t="str">
        <f>IF(G10=1,F10,(IF(G11=1,F11,(IF(G12=1,F12,(IF(G13=1,F13,1.1)))))))</f>
        <v>Willis Droomer</v>
      </c>
      <c r="K13" s="30">
        <v>1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0">
        <v>4</v>
      </c>
      <c r="B14" s="116" t="s">
        <v>174</v>
      </c>
      <c r="C14" s="10"/>
      <c r="D14" s="9"/>
      <c r="E14" s="13" t="s">
        <v>0</v>
      </c>
      <c r="F14" s="68"/>
      <c r="G14" s="22">
        <v>2</v>
      </c>
      <c r="H14" s="10"/>
      <c r="I14" s="25" t="s">
        <v>17</v>
      </c>
      <c r="J14" s="31" t="str">
        <f>IF(G15=1,F15,(IF(G16=1,F16,(IF(G17=1,F17,(IF(G18=1,F18,1.2)))))))</f>
        <v>Rico Haybittle</v>
      </c>
      <c r="K14" s="32">
        <v>2</v>
      </c>
      <c r="L14" s="10"/>
      <c r="M14" s="9"/>
      <c r="N14" s="9"/>
      <c r="O14" s="9"/>
      <c r="P14" s="10"/>
      <c r="Q14" s="9"/>
      <c r="R14" s="9"/>
      <c r="S14" s="9"/>
      <c r="T14" s="10"/>
    </row>
    <row r="15" spans="1:20" ht="15">
      <c r="A15" s="10">
        <v>5</v>
      </c>
      <c r="B15" s="116" t="s">
        <v>175</v>
      </c>
      <c r="C15" s="10"/>
      <c r="D15" s="18" t="s">
        <v>16</v>
      </c>
      <c r="E15" s="18">
        <v>8</v>
      </c>
      <c r="F15" s="121" t="str">
        <f>B18</f>
        <v>Bohdi Brooks</v>
      </c>
      <c r="G15" s="30">
        <v>3</v>
      </c>
      <c r="H15" s="10"/>
      <c r="I15" s="18" t="s">
        <v>18</v>
      </c>
      <c r="J15" s="31" t="str">
        <f>IF(G20=2,F20,(IF(G21=2,F21,(IF(G22=2,F22,(IF(G23=2,F23,2.3)))))))</f>
        <v>Sam Griffiths</v>
      </c>
      <c r="K15" s="32">
        <v>3</v>
      </c>
      <c r="L15" s="10"/>
      <c r="M15" s="9"/>
      <c r="N15" s="9"/>
      <c r="O15" s="9"/>
      <c r="P15" s="10"/>
      <c r="Q15" s="9"/>
      <c r="R15" s="9"/>
      <c r="S15" s="9"/>
      <c r="T15" s="10"/>
    </row>
    <row r="16" spans="1:20" ht="15">
      <c r="A16" s="10">
        <v>6</v>
      </c>
      <c r="B16" s="116" t="s">
        <v>176</v>
      </c>
      <c r="C16" s="10"/>
      <c r="D16" s="18" t="s">
        <v>17</v>
      </c>
      <c r="E16" s="18">
        <v>9</v>
      </c>
      <c r="F16" s="121" t="str">
        <f>B19</f>
        <v>Rico Haybittle</v>
      </c>
      <c r="G16" s="32">
        <v>1</v>
      </c>
      <c r="H16" s="10"/>
      <c r="I16" s="21" t="s">
        <v>19</v>
      </c>
      <c r="J16" s="33" t="str">
        <f>IF(G25=2,F25,(IF(G26=2,F26,(IF(G27=2,F27,(IF(G28=2,F28,2.4)))))))</f>
        <v>Sunny Kama</v>
      </c>
      <c r="K16" s="34">
        <v>4</v>
      </c>
      <c r="L16" s="10"/>
      <c r="M16" s="9"/>
      <c r="N16" s="9"/>
      <c r="O16" s="9"/>
      <c r="P16" s="10"/>
      <c r="Q16" s="9"/>
      <c r="R16" s="9"/>
      <c r="S16" s="9"/>
      <c r="T16" s="10"/>
    </row>
    <row r="17" spans="1:20" ht="15">
      <c r="A17" s="10">
        <v>7</v>
      </c>
      <c r="B17" s="116" t="s">
        <v>177</v>
      </c>
      <c r="C17" s="10"/>
      <c r="D17" s="18" t="s">
        <v>18</v>
      </c>
      <c r="E17" s="18">
        <v>24</v>
      </c>
      <c r="F17" s="121" t="str">
        <f>B34</f>
        <v>Fletcher Cooper</v>
      </c>
      <c r="G17" s="32">
        <v>2</v>
      </c>
      <c r="H17" s="10"/>
      <c r="I17" s="9"/>
      <c r="J17" s="9"/>
      <c r="K17" s="35"/>
      <c r="L17" s="10"/>
      <c r="M17" s="22" t="s">
        <v>75</v>
      </c>
      <c r="N17" s="19" t="s">
        <v>7</v>
      </c>
      <c r="O17" s="22">
        <v>13</v>
      </c>
      <c r="P17" s="10"/>
      <c r="Q17" s="9"/>
      <c r="R17" s="9"/>
      <c r="S17" s="9"/>
      <c r="T17" s="10"/>
    </row>
    <row r="18" spans="1:20" ht="15">
      <c r="A18" s="10">
        <v>8</v>
      </c>
      <c r="B18" s="116" t="s">
        <v>178</v>
      </c>
      <c r="C18" s="10"/>
      <c r="D18" s="18" t="s">
        <v>19</v>
      </c>
      <c r="E18" s="18">
        <v>25</v>
      </c>
      <c r="F18" s="121" t="str">
        <f>B35</f>
        <v>Luca Turney</v>
      </c>
      <c r="G18" s="34">
        <v>4</v>
      </c>
      <c r="H18" s="10"/>
      <c r="I18" s="9"/>
      <c r="J18" s="9"/>
      <c r="K18" s="35"/>
      <c r="L18" s="10"/>
      <c r="M18" s="18" t="s">
        <v>16</v>
      </c>
      <c r="N18" s="29" t="str">
        <f>IF(K13=1,J13,(IF(K14=1,J14,(IF(K15=1,J15,(IF(K16=1,J16,1.9)))))))</f>
        <v>Willis Droomer</v>
      </c>
      <c r="O18" s="30">
        <v>3</v>
      </c>
      <c r="P18" s="10"/>
      <c r="Q18" s="9"/>
      <c r="R18" s="9"/>
      <c r="S18" s="9"/>
      <c r="T18" s="10"/>
    </row>
    <row r="19" spans="1:20" ht="15">
      <c r="A19" s="10">
        <v>9</v>
      </c>
      <c r="B19" s="116" t="s">
        <v>179</v>
      </c>
      <c r="C19" s="10"/>
      <c r="D19" s="9"/>
      <c r="E19" s="13" t="s">
        <v>1</v>
      </c>
      <c r="F19" s="68"/>
      <c r="G19" s="22">
        <v>3</v>
      </c>
      <c r="H19" s="10"/>
      <c r="I19" s="10"/>
      <c r="J19" s="10"/>
      <c r="K19" s="22"/>
      <c r="L19" s="10"/>
      <c r="M19" s="25" t="s">
        <v>17</v>
      </c>
      <c r="N19" s="31" t="str">
        <f>IF(K23=2,J23,(IF(K24=2,J24,(IF(K25=2,J25,(IF(K26=2,J26,2.1)))))))</f>
        <v>Ashton Pignat</v>
      </c>
      <c r="O19" s="32">
        <v>1</v>
      </c>
      <c r="P19" s="10"/>
      <c r="Q19" s="9"/>
      <c r="R19" s="9"/>
      <c r="S19" s="9"/>
      <c r="T19" s="10"/>
    </row>
    <row r="20" spans="1:20" ht="15">
      <c r="A20" s="10">
        <v>10</v>
      </c>
      <c r="B20" s="116" t="s">
        <v>180</v>
      </c>
      <c r="C20" s="10"/>
      <c r="D20" s="18" t="s">
        <v>16</v>
      </c>
      <c r="E20" s="18">
        <v>5</v>
      </c>
      <c r="F20" s="121" t="str">
        <f>B15</f>
        <v>Kodi Dellit</v>
      </c>
      <c r="G20" s="30">
        <v>1</v>
      </c>
      <c r="H20" s="10"/>
      <c r="I20" s="10"/>
      <c r="J20" s="10"/>
      <c r="K20" s="22"/>
      <c r="L20" s="10"/>
      <c r="M20" s="18" t="s">
        <v>18</v>
      </c>
      <c r="N20" s="31" t="str">
        <f>IF(K23=1,J23,(IF(K24=1,J24,(IF(K25=1,J25,(IF(K26=1,J26,1.1)))))))</f>
        <v>Dane Henry</v>
      </c>
      <c r="O20" s="32">
        <v>2</v>
      </c>
      <c r="P20" s="10"/>
      <c r="Q20" s="9"/>
      <c r="R20" s="9"/>
      <c r="S20" s="9"/>
      <c r="T20" s="10"/>
    </row>
    <row r="21" spans="1:20" ht="15">
      <c r="A21" s="10">
        <v>11</v>
      </c>
      <c r="B21" s="116" t="s">
        <v>181</v>
      </c>
      <c r="C21" s="10"/>
      <c r="D21" s="18" t="s">
        <v>17</v>
      </c>
      <c r="E21" s="18">
        <v>12</v>
      </c>
      <c r="F21" s="121" t="str">
        <f>B22</f>
        <v>Sam Griffiths</v>
      </c>
      <c r="G21" s="32">
        <v>2</v>
      </c>
      <c r="H21" s="10"/>
      <c r="I21" s="10"/>
      <c r="J21" s="10"/>
      <c r="K21" s="22"/>
      <c r="L21" s="10"/>
      <c r="M21" s="21" t="s">
        <v>19</v>
      </c>
      <c r="N21" s="33" t="str">
        <f>IF(K13=2,J13,(IF(K14=2,J14,(IF(K15=2,J15,(IF(K16=2,J16,2.9)))))))</f>
        <v>Rico Haybittle</v>
      </c>
      <c r="O21" s="32">
        <v>3</v>
      </c>
      <c r="P21" s="10"/>
      <c r="Q21" s="9"/>
      <c r="R21" s="9"/>
      <c r="S21" s="9"/>
      <c r="T21" s="10"/>
    </row>
    <row r="22" spans="1:20" ht="15">
      <c r="A22" s="10">
        <v>12</v>
      </c>
      <c r="B22" s="116" t="s">
        <v>182</v>
      </c>
      <c r="C22" s="10"/>
      <c r="D22" s="18" t="s">
        <v>18</v>
      </c>
      <c r="E22" s="18">
        <v>21</v>
      </c>
      <c r="F22" s="121" t="str">
        <f>B31</f>
        <v>Yadin Wilson</v>
      </c>
      <c r="G22" s="32">
        <v>3</v>
      </c>
      <c r="H22" s="10"/>
      <c r="I22" s="13" t="s">
        <v>76</v>
      </c>
      <c r="J22" s="10"/>
      <c r="K22" s="22">
        <v>10</v>
      </c>
      <c r="L22" s="10"/>
      <c r="M22" s="9"/>
      <c r="N22" s="9"/>
      <c r="O22" s="35"/>
      <c r="P22" s="10"/>
      <c r="Q22" s="9"/>
      <c r="R22" s="9"/>
      <c r="S22" s="9"/>
      <c r="T22" s="10"/>
    </row>
    <row r="23" spans="1:20" ht="15">
      <c r="A23" s="10">
        <v>13</v>
      </c>
      <c r="B23" s="116" t="s">
        <v>183</v>
      </c>
      <c r="C23" s="10"/>
      <c r="D23" s="18" t="s">
        <v>19</v>
      </c>
      <c r="E23" s="18">
        <v>28</v>
      </c>
      <c r="F23" s="121" t="str">
        <f>B38</f>
        <v>Maddox O'Reilly</v>
      </c>
      <c r="G23" s="34">
        <v>4</v>
      </c>
      <c r="H23" s="10"/>
      <c r="I23" s="18" t="s">
        <v>16</v>
      </c>
      <c r="J23" s="29" t="str">
        <f>IF(G10=2,F10,(IF(G11=2,F11,(IF(G12=2,F12,(IF(G13=2,F13,2.1)))))))</f>
        <v>Dane Henry</v>
      </c>
      <c r="K23" s="30">
        <v>1</v>
      </c>
      <c r="L23" s="10"/>
      <c r="M23" s="9"/>
      <c r="N23" s="10"/>
      <c r="O23" s="35"/>
      <c r="P23" s="10"/>
      <c r="Q23" s="10"/>
      <c r="R23" s="10"/>
      <c r="S23" s="10"/>
      <c r="T23" s="10"/>
    </row>
    <row r="24" spans="1:20" ht="15">
      <c r="A24" s="10">
        <v>14</v>
      </c>
      <c r="B24" s="116" t="s">
        <v>184</v>
      </c>
      <c r="C24" s="10"/>
      <c r="D24" s="9"/>
      <c r="E24" s="13" t="s">
        <v>2</v>
      </c>
      <c r="F24" s="68"/>
      <c r="G24" s="22">
        <v>4</v>
      </c>
      <c r="H24" s="10"/>
      <c r="I24" s="25" t="s">
        <v>17</v>
      </c>
      <c r="J24" s="31" t="str">
        <f>IF(G15=2,F15,(IF(G16=2,F16,(IF(G17=2,F17,(IF(G18=2,F18,2.2)))))))</f>
        <v>Fletcher Cooper</v>
      </c>
      <c r="K24" s="32">
        <v>4</v>
      </c>
      <c r="L24" s="10"/>
      <c r="M24" s="10"/>
      <c r="N24" s="10"/>
      <c r="O24" s="22"/>
      <c r="P24" s="10"/>
      <c r="Q24" s="10"/>
      <c r="R24" s="10"/>
      <c r="S24" s="10"/>
      <c r="T24" s="10"/>
    </row>
    <row r="25" spans="1:20" ht="15">
      <c r="A25" s="10">
        <v>15</v>
      </c>
      <c r="B25" s="116" t="s">
        <v>185</v>
      </c>
      <c r="C25" s="10"/>
      <c r="D25" s="18" t="s">
        <v>16</v>
      </c>
      <c r="E25" s="18">
        <v>4</v>
      </c>
      <c r="F25" s="125" t="str">
        <f>B14</f>
        <v>Ashton Pignat</v>
      </c>
      <c r="G25" s="30">
        <v>1</v>
      </c>
      <c r="H25" s="10"/>
      <c r="I25" s="18" t="s">
        <v>18</v>
      </c>
      <c r="J25" s="31" t="str">
        <f>(IF(G20=1,F20,(IF(G21=1,F21,(IF(G22=1,F22,(IF(G23=1,F23,1.3))))))))</f>
        <v>Kodi Dellit</v>
      </c>
      <c r="K25" s="32">
        <v>3</v>
      </c>
      <c r="L25" s="10"/>
      <c r="M25" s="10"/>
      <c r="N25" s="10"/>
      <c r="O25" s="22"/>
      <c r="P25" s="10"/>
      <c r="Q25" s="10"/>
      <c r="R25" s="10"/>
      <c r="S25" s="10"/>
      <c r="T25" s="10"/>
    </row>
    <row r="26" spans="1:20" ht="15">
      <c r="A26" s="10">
        <v>16</v>
      </c>
      <c r="B26" s="116" t="s">
        <v>186</v>
      </c>
      <c r="C26" s="10"/>
      <c r="D26" s="18" t="s">
        <v>17</v>
      </c>
      <c r="E26" s="18">
        <v>13</v>
      </c>
      <c r="F26" s="121" t="str">
        <f>B23</f>
        <v>Sunny Kama</v>
      </c>
      <c r="G26" s="32">
        <v>2</v>
      </c>
      <c r="H26" s="10"/>
      <c r="I26" s="21" t="s">
        <v>19</v>
      </c>
      <c r="J26" s="33" t="str">
        <f>IF(G25=1,F25,(IF(G26=1,F26,(IF(G27=1,F27,(IF(G28=1,F28,1.4)))))))</f>
        <v>Ashton Pignat</v>
      </c>
      <c r="K26" s="34">
        <v>2</v>
      </c>
      <c r="L26" s="10"/>
      <c r="M26" s="10"/>
      <c r="N26" s="10"/>
      <c r="O26" s="22"/>
      <c r="P26" s="10"/>
      <c r="Q26" s="10"/>
      <c r="R26" s="10"/>
      <c r="S26" s="10"/>
      <c r="T26" s="10"/>
    </row>
    <row r="27" spans="1:20" ht="15">
      <c r="A27" s="10">
        <v>17</v>
      </c>
      <c r="B27" s="116" t="s">
        <v>187</v>
      </c>
      <c r="C27" s="10"/>
      <c r="D27" s="18" t="s">
        <v>18</v>
      </c>
      <c r="E27" s="18">
        <v>20</v>
      </c>
      <c r="F27" s="121" t="str">
        <f>B30</f>
        <v>Finn Rosenfeldt</v>
      </c>
      <c r="G27" s="32">
        <v>3</v>
      </c>
      <c r="H27" s="10"/>
      <c r="I27" s="10"/>
      <c r="J27" s="10"/>
      <c r="K27" s="22"/>
      <c r="L27" s="10"/>
      <c r="M27" s="10"/>
      <c r="N27" s="10"/>
      <c r="O27" s="22"/>
      <c r="P27" s="10"/>
      <c r="Q27" s="10"/>
      <c r="R27" s="19" t="s">
        <v>6</v>
      </c>
      <c r="S27" s="22">
        <v>15</v>
      </c>
      <c r="T27" s="10"/>
    </row>
    <row r="28" spans="1:20" ht="15">
      <c r="A28" s="10">
        <v>18</v>
      </c>
      <c r="B28" s="116" t="s">
        <v>188</v>
      </c>
      <c r="C28" s="10"/>
      <c r="D28" s="18" t="s">
        <v>19</v>
      </c>
      <c r="E28" s="18">
        <v>29</v>
      </c>
      <c r="F28" s="121" t="str">
        <f>B39</f>
        <v>Baylin Neil</v>
      </c>
      <c r="G28" s="34">
        <v>4</v>
      </c>
      <c r="H28" s="10"/>
      <c r="I28" s="10"/>
      <c r="J28" s="10"/>
      <c r="K28" s="22"/>
      <c r="L28" s="10"/>
      <c r="M28" s="10"/>
      <c r="N28" s="10"/>
      <c r="O28" s="22"/>
      <c r="P28" s="10"/>
      <c r="Q28" s="18" t="s">
        <v>16</v>
      </c>
      <c r="R28" s="29" t="str">
        <f>IF(O18=1,N18,(IF(O19=1,N19,(IF(O20=1,N20,(IF(O21=1,N21,1.13)))))))</f>
        <v>Ashton Pignat</v>
      </c>
      <c r="S28" s="16">
        <v>1</v>
      </c>
      <c r="T28" s="10"/>
    </row>
    <row r="29" spans="1:20" ht="15">
      <c r="A29" s="10">
        <v>19</v>
      </c>
      <c r="B29" s="116" t="s">
        <v>189</v>
      </c>
      <c r="C29" s="10"/>
      <c r="D29" s="10"/>
      <c r="E29" s="13" t="s">
        <v>3</v>
      </c>
      <c r="F29" s="68"/>
      <c r="G29" s="22">
        <v>5</v>
      </c>
      <c r="H29" s="10"/>
      <c r="I29" s="10"/>
      <c r="J29" s="10"/>
      <c r="K29" s="22"/>
      <c r="L29" s="10"/>
      <c r="M29" s="10"/>
      <c r="N29" s="10"/>
      <c r="O29" s="22"/>
      <c r="P29" s="10"/>
      <c r="Q29" s="25" t="s">
        <v>17</v>
      </c>
      <c r="R29" s="31" t="str">
        <f>IF(O18=2,N18,(IF(O19=2,N19,(IF(O20=2,N20,(IF(O21=2,N21,2.13)))))))</f>
        <v>Dane Henry</v>
      </c>
      <c r="S29" s="18">
        <v>2</v>
      </c>
      <c r="T29" s="10"/>
    </row>
    <row r="30" spans="1:20" ht="15">
      <c r="A30" s="10">
        <v>20</v>
      </c>
      <c r="B30" s="116" t="s">
        <v>190</v>
      </c>
      <c r="C30" s="10"/>
      <c r="D30" s="18" t="s">
        <v>16</v>
      </c>
      <c r="E30" s="18">
        <v>3</v>
      </c>
      <c r="F30" s="121" t="str">
        <f>B13</f>
        <v>Chez Bos</v>
      </c>
      <c r="G30" s="30">
        <v>1</v>
      </c>
      <c r="H30" s="10"/>
      <c r="I30" s="10"/>
      <c r="J30" s="10"/>
      <c r="K30" s="22"/>
      <c r="L30" s="10"/>
      <c r="M30" s="10"/>
      <c r="N30" s="10"/>
      <c r="O30" s="22"/>
      <c r="P30" s="10"/>
      <c r="Q30" s="18" t="s">
        <v>18</v>
      </c>
      <c r="R30" s="31" t="str">
        <f>IF(O38=1,N38,(IF(O39=1,N39,(IF(O40=1,N40,(IF(O41=1,N41,1.14)))))))</f>
        <v>Chez Bos</v>
      </c>
      <c r="S30" s="18">
        <v>3</v>
      </c>
      <c r="T30" s="10"/>
    </row>
    <row r="31" spans="1:20" ht="15">
      <c r="A31" s="10">
        <v>21</v>
      </c>
      <c r="B31" s="116" t="s">
        <v>191</v>
      </c>
      <c r="C31" s="10"/>
      <c r="D31" s="18" t="s">
        <v>17</v>
      </c>
      <c r="E31" s="18">
        <v>14</v>
      </c>
      <c r="F31" s="121" t="str">
        <f>B24</f>
        <v>Luke Faddy</v>
      </c>
      <c r="G31" s="32">
        <v>2</v>
      </c>
      <c r="H31" s="10"/>
      <c r="I31" s="10"/>
      <c r="J31" s="10"/>
      <c r="K31" s="22"/>
      <c r="L31" s="10"/>
      <c r="M31" s="10"/>
      <c r="N31" s="10"/>
      <c r="O31" s="22"/>
      <c r="P31" s="10"/>
      <c r="Q31" s="21" t="s">
        <v>19</v>
      </c>
      <c r="R31" s="33" t="str">
        <f>IF(O38=2,N38,(IF(O39=2,N39,(IF(O40=2,N40,(IF(O41=2,N41,2.14)))))))</f>
        <v>Macklin Flynn</v>
      </c>
      <c r="S31" s="21">
        <v>4</v>
      </c>
      <c r="T31" s="10"/>
    </row>
    <row r="32" spans="1:20" ht="15">
      <c r="A32" s="10">
        <v>22</v>
      </c>
      <c r="B32" s="116" t="s">
        <v>192</v>
      </c>
      <c r="C32" s="10"/>
      <c r="D32" s="18" t="s">
        <v>18</v>
      </c>
      <c r="E32" s="18">
        <v>19</v>
      </c>
      <c r="F32" s="121" t="str">
        <f>B29</f>
        <v>Robinson Jack</v>
      </c>
      <c r="G32" s="32">
        <v>3</v>
      </c>
      <c r="H32" s="10"/>
      <c r="I32" s="13" t="s">
        <v>77</v>
      </c>
      <c r="J32" s="10"/>
      <c r="K32" s="22">
        <v>11</v>
      </c>
      <c r="L32" s="10"/>
      <c r="M32" s="10"/>
      <c r="N32" s="10"/>
      <c r="O32" s="22"/>
      <c r="P32" s="10"/>
      <c r="Q32" s="10"/>
      <c r="R32" s="10"/>
      <c r="S32" s="10"/>
      <c r="T32" s="10"/>
    </row>
    <row r="33" spans="1:20" ht="15">
      <c r="A33" s="10">
        <v>23</v>
      </c>
      <c r="B33" s="116" t="s">
        <v>193</v>
      </c>
      <c r="C33" s="10"/>
      <c r="D33" s="18" t="s">
        <v>19</v>
      </c>
      <c r="E33" s="18">
        <v>30</v>
      </c>
      <c r="F33" s="121" t="str">
        <f>B40</f>
        <v>Bodhi Thompson</v>
      </c>
      <c r="G33" s="34">
        <v>4</v>
      </c>
      <c r="H33" s="10"/>
      <c r="I33" s="18" t="s">
        <v>16</v>
      </c>
      <c r="J33" s="29" t="str">
        <f>IF(G30=1,F30,(IF(G31=1,F31,(IF(G32=1,F32,(IF(G33=1,F33,1.5)))))))</f>
        <v>Chez Bos</v>
      </c>
      <c r="K33" s="30">
        <v>1</v>
      </c>
      <c r="L33" s="10"/>
      <c r="M33" s="10"/>
      <c r="N33" s="10"/>
      <c r="O33" s="22"/>
      <c r="P33" s="10"/>
      <c r="Q33" s="10"/>
      <c r="R33" s="10"/>
      <c r="S33" s="10"/>
      <c r="T33" s="10"/>
    </row>
    <row r="34" spans="1:20" ht="15">
      <c r="A34" s="10">
        <v>24</v>
      </c>
      <c r="B34" s="116" t="s">
        <v>194</v>
      </c>
      <c r="C34" s="10"/>
      <c r="D34" s="9"/>
      <c r="E34" s="13" t="s">
        <v>4</v>
      </c>
      <c r="F34" s="68"/>
      <c r="G34" s="22">
        <v>6</v>
      </c>
      <c r="H34" s="10"/>
      <c r="I34" s="25" t="s">
        <v>17</v>
      </c>
      <c r="J34" s="31" t="str">
        <f>IF(G35=1,F35,(IF(G36=1,F36,(IF(G37=1,F37,(IF(G38=1,F38,1.6)))))))</f>
        <v>Jack Bassett</v>
      </c>
      <c r="K34" s="32">
        <v>3</v>
      </c>
      <c r="L34" s="10"/>
      <c r="M34" s="9"/>
      <c r="N34" s="9"/>
      <c r="O34" s="35"/>
      <c r="P34" s="10"/>
      <c r="Q34" s="9"/>
      <c r="R34" s="9"/>
      <c r="S34" s="9"/>
      <c r="T34" s="10"/>
    </row>
    <row r="35" spans="1:20" ht="15">
      <c r="A35" s="10">
        <v>25</v>
      </c>
      <c r="B35" s="116" t="s">
        <v>195</v>
      </c>
      <c r="C35" s="10"/>
      <c r="D35" s="18" t="s">
        <v>16</v>
      </c>
      <c r="E35" s="18">
        <v>6</v>
      </c>
      <c r="F35" s="121" t="str">
        <f>B16</f>
        <v>Jack Bassett</v>
      </c>
      <c r="G35" s="30">
        <v>1</v>
      </c>
      <c r="H35" s="10"/>
      <c r="I35" s="18" t="s">
        <v>18</v>
      </c>
      <c r="J35" s="31" t="str">
        <f>IF(G40=2,F40,(IF(G41=2,F41,(IF(G42=2,F42,(IF(G43=2,F43,2.7)))))))</f>
        <v>Xennex Holmstrom</v>
      </c>
      <c r="K35" s="32">
        <v>4</v>
      </c>
      <c r="L35" s="10"/>
      <c r="M35" s="9"/>
      <c r="N35" s="9"/>
      <c r="O35" s="35"/>
      <c r="P35" s="10"/>
      <c r="Q35" s="9"/>
      <c r="R35" s="9"/>
      <c r="S35" s="9"/>
      <c r="T35" s="10"/>
    </row>
    <row r="36" spans="1:20" ht="15">
      <c r="A36" s="10">
        <v>26</v>
      </c>
      <c r="B36" s="116" t="s">
        <v>196</v>
      </c>
      <c r="C36" s="10"/>
      <c r="D36" s="18" t="s">
        <v>17</v>
      </c>
      <c r="E36" s="18">
        <v>11</v>
      </c>
      <c r="F36" s="121" t="str">
        <f>B21</f>
        <v>Scott Arderne</v>
      </c>
      <c r="G36" s="32">
        <v>2</v>
      </c>
      <c r="H36" s="10"/>
      <c r="I36" s="21" t="s">
        <v>19</v>
      </c>
      <c r="J36" s="33" t="str">
        <f>IF(G45=2,F45,(IF(G46=2,F46,(IF(G47=2,F47,(IF(G48=2,F48,2.8)))))))</f>
        <v>Will Martin</v>
      </c>
      <c r="K36" s="34">
        <v>2</v>
      </c>
      <c r="L36" s="10"/>
      <c r="M36" s="9"/>
      <c r="N36" s="9"/>
      <c r="O36" s="35"/>
      <c r="P36" s="10"/>
      <c r="Q36" s="9"/>
      <c r="R36" s="9"/>
      <c r="S36" s="9"/>
      <c r="T36" s="10"/>
    </row>
    <row r="37" spans="1:20" ht="15">
      <c r="A37" s="10">
        <v>27</v>
      </c>
      <c r="B37" s="116" t="s">
        <v>197</v>
      </c>
      <c r="C37" s="10"/>
      <c r="D37" s="18" t="s">
        <v>18</v>
      </c>
      <c r="E37" s="18">
        <v>22</v>
      </c>
      <c r="F37" s="121" t="str">
        <f>B32</f>
        <v>Kyan Langton</v>
      </c>
      <c r="G37" s="32">
        <v>4</v>
      </c>
      <c r="H37" s="10"/>
      <c r="I37" s="10"/>
      <c r="J37" s="10"/>
      <c r="K37" s="22"/>
      <c r="L37" s="10"/>
      <c r="M37" s="22" t="s">
        <v>75</v>
      </c>
      <c r="N37" s="19" t="s">
        <v>8</v>
      </c>
      <c r="O37" s="22">
        <v>14</v>
      </c>
      <c r="P37" s="10"/>
      <c r="Q37" s="9"/>
      <c r="R37" s="9"/>
      <c r="S37" s="9"/>
      <c r="T37" s="10"/>
    </row>
    <row r="38" spans="1:20" ht="15">
      <c r="A38" s="10">
        <v>28</v>
      </c>
      <c r="B38" s="116" t="s">
        <v>198</v>
      </c>
      <c r="C38" s="10"/>
      <c r="D38" s="18" t="s">
        <v>19</v>
      </c>
      <c r="E38" s="18">
        <v>27</v>
      </c>
      <c r="F38" s="121" t="str">
        <f>B37</f>
        <v>Ethan O'Keefe</v>
      </c>
      <c r="G38" s="34">
        <v>3</v>
      </c>
      <c r="H38" s="10"/>
      <c r="I38" s="10"/>
      <c r="J38" s="10"/>
      <c r="K38" s="22"/>
      <c r="L38" s="10"/>
      <c r="M38" s="18" t="s">
        <v>16</v>
      </c>
      <c r="N38" s="29" t="str">
        <f>IF(K33=1,J33,(IF(K34=1,J34,(IF(K35=1,J35,(IF(K36=1,J36,1.11)))))))</f>
        <v>Chez Bos</v>
      </c>
      <c r="O38" s="16">
        <v>1</v>
      </c>
      <c r="P38" s="10"/>
      <c r="Q38" s="9"/>
      <c r="R38" s="9"/>
      <c r="S38" s="9"/>
      <c r="T38" s="10"/>
    </row>
    <row r="39" spans="1:20" ht="15">
      <c r="A39" s="10">
        <v>29</v>
      </c>
      <c r="B39" s="116" t="s">
        <v>199</v>
      </c>
      <c r="C39" s="10"/>
      <c r="D39" s="9"/>
      <c r="E39" s="13" t="s">
        <v>9</v>
      </c>
      <c r="F39" s="68"/>
      <c r="G39" s="22">
        <v>7</v>
      </c>
      <c r="H39" s="10"/>
      <c r="I39" s="9"/>
      <c r="J39" s="9"/>
      <c r="K39" s="35"/>
      <c r="L39" s="10"/>
      <c r="M39" s="25" t="s">
        <v>17</v>
      </c>
      <c r="N39" s="31" t="str">
        <f>IF(K43=2,J43,(IF(K44=2,J44,(IF(K45=2,J45,(IF(K46=2,J46,2.12)))))))</f>
        <v>Landen Smales</v>
      </c>
      <c r="O39" s="18">
        <v>3</v>
      </c>
      <c r="P39" s="10"/>
      <c r="Q39" s="9"/>
      <c r="R39" s="9"/>
      <c r="S39" s="9"/>
      <c r="T39" s="10"/>
    </row>
    <row r="40" spans="1:20" ht="15">
      <c r="A40" s="10">
        <v>30</v>
      </c>
      <c r="B40" s="116" t="s">
        <v>267</v>
      </c>
      <c r="C40" s="10"/>
      <c r="D40" s="18" t="s">
        <v>16</v>
      </c>
      <c r="E40" s="18">
        <v>7</v>
      </c>
      <c r="F40" s="121" t="str">
        <f>B17</f>
        <v>Macklin Flynn</v>
      </c>
      <c r="G40" s="30">
        <v>1</v>
      </c>
      <c r="H40" s="10"/>
      <c r="I40" s="9"/>
      <c r="J40" s="9"/>
      <c r="K40" s="35"/>
      <c r="L40" s="10"/>
      <c r="M40" s="18" t="s">
        <v>18</v>
      </c>
      <c r="N40" s="31" t="str">
        <f>IF(K43=1,J43,(IF(K44=1,J44,(IF(K45=1,J45,(IF(K46=1,J46,1.12)))))))</f>
        <v>Macklin Flynn</v>
      </c>
      <c r="O40" s="18">
        <v>2</v>
      </c>
      <c r="P40" s="10"/>
      <c r="Q40" s="9"/>
      <c r="R40" s="9"/>
      <c r="S40" s="9"/>
      <c r="T40" s="10"/>
    </row>
    <row r="41" spans="1:20" ht="15">
      <c r="A41" s="10">
        <v>31</v>
      </c>
      <c r="B41" s="116" t="s">
        <v>100</v>
      </c>
      <c r="C41"/>
      <c r="D41" s="18" t="s">
        <v>17</v>
      </c>
      <c r="E41" s="18">
        <v>10</v>
      </c>
      <c r="F41" s="121" t="str">
        <f>B20</f>
        <v>Xennex Holmstrom</v>
      </c>
      <c r="G41" s="32">
        <v>2</v>
      </c>
      <c r="H41" s="10"/>
      <c r="I41" s="9"/>
      <c r="J41" s="9"/>
      <c r="K41" s="35"/>
      <c r="L41" s="10"/>
      <c r="M41" s="21" t="s">
        <v>19</v>
      </c>
      <c r="N41" s="33" t="str">
        <f>IF(K33=2,J33,(IF(K34=2,J34,(IF(K35=2,J35,(IF(K36=2,J36,2.11)))))))</f>
        <v>Will Martin</v>
      </c>
      <c r="O41" s="18">
        <v>4</v>
      </c>
      <c r="P41" s="10"/>
      <c r="Q41" s="9"/>
      <c r="R41" s="9"/>
      <c r="S41" s="9"/>
      <c r="T41" s="10"/>
    </row>
    <row r="42" spans="1:20" ht="15">
      <c r="A42" s="10">
        <v>32</v>
      </c>
      <c r="B42" s="116" t="s">
        <v>270</v>
      </c>
      <c r="C42" s="10"/>
      <c r="D42" s="18" t="s">
        <v>18</v>
      </c>
      <c r="E42" s="18">
        <v>23</v>
      </c>
      <c r="F42" s="121" t="str">
        <f>B33</f>
        <v>Jack Tyro</v>
      </c>
      <c r="G42" s="32">
        <v>3</v>
      </c>
      <c r="H42" s="10"/>
      <c r="I42" s="13" t="s">
        <v>78</v>
      </c>
      <c r="J42" s="10"/>
      <c r="K42" s="22">
        <v>12</v>
      </c>
      <c r="L42" s="10"/>
      <c r="M42" s="9"/>
      <c r="N42" s="9"/>
      <c r="O42" s="9"/>
      <c r="P42" s="10"/>
      <c r="Q42" s="9"/>
      <c r="R42" s="9"/>
      <c r="S42" s="9"/>
      <c r="T42" s="10"/>
    </row>
    <row r="43" spans="1:20" ht="15">
      <c r="A43" s="10"/>
      <c r="B43" s="10"/>
      <c r="C43" s="10"/>
      <c r="D43" s="18" t="s">
        <v>19</v>
      </c>
      <c r="E43" s="18">
        <v>26</v>
      </c>
      <c r="F43" s="121" t="str">
        <f>B36</f>
        <v>Taj Turney</v>
      </c>
      <c r="G43" s="34">
        <v>4</v>
      </c>
      <c r="H43" s="10"/>
      <c r="I43" s="18" t="s">
        <v>16</v>
      </c>
      <c r="J43" s="29" t="str">
        <f>IF(G30=2,F30,(IF(G31=2,F31,(IF(G32=2,F32,(IF(G33=2,F33,2.5)))))))</f>
        <v>Luke Faddy</v>
      </c>
      <c r="K43" s="16">
        <v>4</v>
      </c>
      <c r="L43" s="10"/>
      <c r="M43" s="9"/>
      <c r="N43" s="10"/>
      <c r="O43" s="9"/>
      <c r="P43" s="10"/>
      <c r="Q43" s="9"/>
      <c r="R43" s="9"/>
      <c r="S43" s="9"/>
      <c r="T43" s="10"/>
    </row>
    <row r="44" spans="1:20" ht="15">
      <c r="A44" s="10"/>
      <c r="B44" s="10"/>
      <c r="C44" s="10"/>
      <c r="D44" s="9"/>
      <c r="E44" s="13" t="s">
        <v>10</v>
      </c>
      <c r="F44" s="68"/>
      <c r="G44" s="22">
        <v>8</v>
      </c>
      <c r="H44" s="10"/>
      <c r="I44" s="25" t="s">
        <v>17</v>
      </c>
      <c r="J44" s="31" t="str">
        <f>IF(G35=2,F35,(IF(G36=2,F36,(IF(G37=2,F37,(IF(G38=2,F38,2.6)))))))</f>
        <v>Scott Arderne</v>
      </c>
      <c r="K44" s="18">
        <v>3</v>
      </c>
      <c r="L44" s="10"/>
      <c r="M44" s="9"/>
      <c r="N44" s="10"/>
      <c r="O44" s="9"/>
      <c r="P44" s="10"/>
      <c r="Q44" s="9"/>
      <c r="R44" s="9"/>
      <c r="S44" s="9"/>
      <c r="T44" s="10"/>
    </row>
    <row r="45" spans="1:20" ht="15">
      <c r="A45" s="10"/>
      <c r="B45" s="10"/>
      <c r="C45" s="10"/>
      <c r="D45" s="18" t="s">
        <v>16</v>
      </c>
      <c r="E45" s="18">
        <v>2</v>
      </c>
      <c r="F45" s="121" t="str">
        <f>B12</f>
        <v>Landen Smales</v>
      </c>
      <c r="G45" s="16">
        <v>1</v>
      </c>
      <c r="H45" s="10"/>
      <c r="I45" s="18" t="s">
        <v>18</v>
      </c>
      <c r="J45" s="31" t="str">
        <f>IF(G40=1,F40,(IF(G41=1,F41,(IF(G42=1,F42,(IF(G43=1,F43,1.7)))))))</f>
        <v>Macklin Flynn</v>
      </c>
      <c r="K45" s="18">
        <v>1</v>
      </c>
      <c r="L45" s="10"/>
      <c r="M45" s="9"/>
      <c r="N45" s="9"/>
      <c r="O45" s="9"/>
      <c r="P45" s="10"/>
      <c r="Q45" s="9"/>
      <c r="R45" s="9"/>
      <c r="S45" s="9"/>
      <c r="T45" s="10"/>
    </row>
    <row r="46" spans="1:20" ht="15">
      <c r="A46" s="10"/>
      <c r="B46" s="10"/>
      <c r="C46" s="10"/>
      <c r="D46" s="18" t="s">
        <v>17</v>
      </c>
      <c r="E46" s="18">
        <v>15</v>
      </c>
      <c r="F46" s="121" t="str">
        <f>B25</f>
        <v>Kaimana Cairns</v>
      </c>
      <c r="G46" s="18">
        <v>3</v>
      </c>
      <c r="H46" s="10"/>
      <c r="I46" s="21" t="s">
        <v>19</v>
      </c>
      <c r="J46" s="33" t="str">
        <f>IF(G45=1,F45,(IF(G46=1,F46,(IF(G47=1,F46,(IF(G47=1,F47,(IF(G48=1,F48,1.8)))))))))</f>
        <v>Landen Smales</v>
      </c>
      <c r="K46" s="21">
        <v>2</v>
      </c>
      <c r="L46" s="10"/>
      <c r="M46" s="9"/>
      <c r="N46" s="9"/>
      <c r="O46" s="9"/>
      <c r="P46" s="10"/>
      <c r="Q46" s="9"/>
      <c r="R46" s="9"/>
      <c r="S46" s="9"/>
      <c r="T46" s="10"/>
    </row>
    <row r="47" spans="1:20" ht="15">
      <c r="A47" s="10"/>
      <c r="B47" s="10"/>
      <c r="C47" s="10"/>
      <c r="D47" s="18" t="s">
        <v>18</v>
      </c>
      <c r="E47" s="18">
        <v>18</v>
      </c>
      <c r="F47" s="121" t="str">
        <f>B28</f>
        <v>Phoenix Wilson</v>
      </c>
      <c r="G47" s="18">
        <v>4</v>
      </c>
      <c r="H47" s="10"/>
      <c r="I47" s="9"/>
      <c r="J47" s="9"/>
      <c r="K47" s="9"/>
      <c r="L47" s="10"/>
      <c r="M47" s="9"/>
      <c r="N47" s="9"/>
      <c r="O47" s="9"/>
      <c r="P47" s="10"/>
      <c r="Q47" s="9"/>
      <c r="R47" s="9"/>
      <c r="S47" s="9"/>
      <c r="T47" s="10"/>
    </row>
    <row r="48" spans="1:20" ht="15">
      <c r="A48" s="10"/>
      <c r="B48" s="10"/>
      <c r="C48" s="10"/>
      <c r="D48" s="18" t="s">
        <v>19</v>
      </c>
      <c r="E48" s="18">
        <v>31</v>
      </c>
      <c r="F48" s="121" t="str">
        <f>B41</f>
        <v>Will Martin</v>
      </c>
      <c r="G48" s="21">
        <v>2</v>
      </c>
      <c r="H48" s="10"/>
      <c r="I48" s="9"/>
      <c r="J48" s="9"/>
      <c r="K48" s="9"/>
      <c r="L48" s="10"/>
      <c r="M48" s="9"/>
      <c r="N48" s="9"/>
      <c r="O48" s="9"/>
      <c r="P48" s="10"/>
      <c r="Q48" s="9"/>
      <c r="R48" s="9"/>
      <c r="S48" s="9"/>
      <c r="T48" s="10"/>
    </row>
  </sheetData>
  <sheetProtection password="EDAE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D3">
      <selection activeCell="N21" sqref="N21"/>
    </sheetView>
  </sheetViews>
  <sheetFormatPr defaultColWidth="9.140625" defaultRowHeight="15"/>
  <cols>
    <col min="1" max="2" width="9.140625" style="2" hidden="1" customWidth="1"/>
    <col min="3" max="3" width="9.140625" style="2" customWidth="1"/>
    <col min="4" max="4" width="3.28125" style="2" customWidth="1"/>
    <col min="5" max="5" width="5.00390625" style="2" hidden="1" customWidth="1"/>
    <col min="6" max="6" width="23.00390625" style="2" customWidth="1"/>
    <col min="7" max="7" width="4.7109375" style="2" customWidth="1"/>
    <col min="8" max="8" width="8.00390625" style="2" bestFit="1" customWidth="1"/>
    <col min="9" max="9" width="3.28125" style="2" customWidth="1"/>
    <col min="10" max="10" width="22.421875" style="2" customWidth="1"/>
    <col min="11" max="11" width="2.7109375" style="2" customWidth="1"/>
    <col min="12" max="12" width="8.00390625" style="2" bestFit="1" customWidth="1"/>
    <col min="13" max="13" width="3.57421875" style="2" customWidth="1"/>
    <col min="14" max="14" width="27.00390625" style="2" customWidth="1"/>
    <col min="15" max="15" width="3.57421875" style="2" customWidth="1"/>
    <col min="16" max="16384" width="9.140625" style="2" customWidth="1"/>
  </cols>
  <sheetData>
    <row r="1" spans="4:7" ht="12">
      <c r="D1" s="1"/>
      <c r="E1" s="1"/>
      <c r="F1" s="1"/>
      <c r="G1" s="1"/>
    </row>
    <row r="2" spans="4:7" ht="12">
      <c r="D2" s="1" t="s">
        <v>27</v>
      </c>
      <c r="F2" s="6"/>
      <c r="G2" s="1"/>
    </row>
    <row r="3" spans="4:7" ht="12">
      <c r="D3" s="8" t="s">
        <v>28</v>
      </c>
      <c r="F3" s="6"/>
      <c r="G3" s="1"/>
    </row>
    <row r="4" spans="4:7" ht="12">
      <c r="D4" s="8" t="s">
        <v>11</v>
      </c>
      <c r="F4" s="6"/>
      <c r="G4" s="1"/>
    </row>
    <row r="5" spans="4:7" ht="12">
      <c r="D5" s="8" t="s">
        <v>12</v>
      </c>
      <c r="F5" s="6"/>
      <c r="G5" s="1"/>
    </row>
    <row r="6" spans="4:6" ht="12">
      <c r="D6" s="8" t="s">
        <v>13</v>
      </c>
      <c r="F6" s="7"/>
    </row>
    <row r="7" spans="4:7" ht="12">
      <c r="D7" s="1"/>
      <c r="E7" s="1"/>
      <c r="F7" s="1"/>
      <c r="G7" s="1"/>
    </row>
    <row r="8" spans="4:6" ht="14.25" customHeight="1">
      <c r="D8" s="11" t="s">
        <v>23</v>
      </c>
      <c r="E8" s="1"/>
      <c r="F8" s="11"/>
    </row>
    <row r="9" spans="1:16" ht="15">
      <c r="A9" s="10"/>
      <c r="B9" s="10"/>
      <c r="C9" s="10"/>
      <c r="D9" s="10"/>
      <c r="E9" s="13" t="s">
        <v>5</v>
      </c>
      <c r="F9" s="10"/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0">
        <v>1</v>
      </c>
      <c r="B10" s="116" t="s">
        <v>127</v>
      </c>
      <c r="C10" s="10"/>
      <c r="D10" s="123" t="s">
        <v>16</v>
      </c>
      <c r="E10" s="121">
        <v>1</v>
      </c>
      <c r="F10" s="121" t="str">
        <f>B10</f>
        <v>Amarnie Barber</v>
      </c>
      <c r="G10" s="16">
        <v>1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0">
        <v>2</v>
      </c>
      <c r="B11" s="116" t="s">
        <v>128</v>
      </c>
      <c r="C11" s="10"/>
      <c r="D11" s="123" t="s">
        <v>17</v>
      </c>
      <c r="E11" s="121">
        <v>6</v>
      </c>
      <c r="F11" s="121" t="str">
        <f>B15</f>
        <v>Urara Saito</v>
      </c>
      <c r="G11" s="18">
        <v>3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0">
        <v>3</v>
      </c>
      <c r="B12" s="116" t="s">
        <v>129</v>
      </c>
      <c r="C12" s="10"/>
      <c r="D12" s="123" t="s">
        <v>18</v>
      </c>
      <c r="E12" s="121">
        <v>7</v>
      </c>
      <c r="F12" s="121" t="str">
        <f>B16</f>
        <v>Haylie Powell</v>
      </c>
      <c r="G12" s="18">
        <v>4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">
      <c r="A13" s="10">
        <v>4</v>
      </c>
      <c r="B13" s="116" t="s">
        <v>130</v>
      </c>
      <c r="C13" s="10"/>
      <c r="D13" s="123" t="s">
        <v>19</v>
      </c>
      <c r="E13" s="121">
        <v>12</v>
      </c>
      <c r="F13" s="121" t="str">
        <f>B21</f>
        <v>Taite Richards</v>
      </c>
      <c r="G13" s="21">
        <v>2</v>
      </c>
      <c r="H13" s="10"/>
      <c r="I13" s="36" t="s">
        <v>72</v>
      </c>
      <c r="J13" s="10"/>
      <c r="K13" s="10">
        <v>4</v>
      </c>
      <c r="L13" s="10"/>
      <c r="M13" s="10"/>
      <c r="N13" s="10"/>
      <c r="O13" s="10"/>
      <c r="P13" s="10"/>
    </row>
    <row r="14" spans="1:16" ht="15">
      <c r="A14" s="10">
        <v>5</v>
      </c>
      <c r="B14" s="116" t="s">
        <v>131</v>
      </c>
      <c r="C14" s="10"/>
      <c r="D14" s="10"/>
      <c r="E14" s="10"/>
      <c r="F14" s="10"/>
      <c r="G14" s="10"/>
      <c r="H14" s="10"/>
      <c r="I14" s="16" t="s">
        <v>16</v>
      </c>
      <c r="J14" s="14" t="str">
        <f>IF(G10=1,F10,(IF(G11=1,F11,(IF(G12=1,F12,(IF(G13=1,F13,1.1)))))))</f>
        <v>Amarnie Barber</v>
      </c>
      <c r="K14" s="16">
        <v>1</v>
      </c>
      <c r="L14" s="10"/>
      <c r="M14" s="10"/>
      <c r="N14" s="10"/>
      <c r="O14" s="10"/>
      <c r="P14" s="10"/>
    </row>
    <row r="15" spans="1:16" ht="15">
      <c r="A15" s="10">
        <v>6</v>
      </c>
      <c r="B15" s="116" t="s">
        <v>132</v>
      </c>
      <c r="C15" s="10"/>
      <c r="D15" s="10"/>
      <c r="E15" s="13" t="s">
        <v>0</v>
      </c>
      <c r="F15" s="10"/>
      <c r="G15" s="10">
        <v>2</v>
      </c>
      <c r="H15" s="10"/>
      <c r="I15" s="18" t="s">
        <v>18</v>
      </c>
      <c r="J15" s="14" t="str">
        <f>IF(G16=2,F16,(IF(G17=2,F17,(IF(G18=2,F18,(IF(G19=2,F19,2.2)))))))</f>
        <v>Ava Lockhart</v>
      </c>
      <c r="K15" s="18">
        <v>3</v>
      </c>
      <c r="L15" s="10"/>
      <c r="M15" s="10"/>
      <c r="N15" s="19" t="s">
        <v>6</v>
      </c>
      <c r="O15" s="10">
        <v>6</v>
      </c>
      <c r="P15" s="10"/>
    </row>
    <row r="16" spans="1:16" ht="15">
      <c r="A16" s="10">
        <v>7</v>
      </c>
      <c r="B16" s="116" t="s">
        <v>133</v>
      </c>
      <c r="C16" s="10"/>
      <c r="D16" s="121" t="s">
        <v>16</v>
      </c>
      <c r="E16" s="121">
        <v>3</v>
      </c>
      <c r="F16" s="121" t="str">
        <f>B12</f>
        <v>Jordy Halford</v>
      </c>
      <c r="G16" s="16">
        <v>3</v>
      </c>
      <c r="H16" s="10"/>
      <c r="I16" s="18" t="s">
        <v>19</v>
      </c>
      <c r="J16" s="14" t="str">
        <f>IF(G22=2,F22,(IF(G23=2,F23,(IF(G24=2,F24,(IF(G25=2,F25,2.3)))))))</f>
        <v>Ruby Barber</v>
      </c>
      <c r="K16" s="18">
        <v>2</v>
      </c>
      <c r="L16" s="10"/>
      <c r="M16" s="69" t="s">
        <v>16</v>
      </c>
      <c r="N16" s="14" t="str">
        <f>IF(K14=1,J14,(IF(K15=1,J15,(IF(K16=1,J16,1.4)))))</f>
        <v>Amarnie Barber</v>
      </c>
      <c r="O16" s="16">
        <v>3</v>
      </c>
      <c r="P16" s="10"/>
    </row>
    <row r="17" spans="1:16" ht="15">
      <c r="A17" s="10">
        <v>8</v>
      </c>
      <c r="B17" s="116" t="s">
        <v>134</v>
      </c>
      <c r="C17" s="10"/>
      <c r="D17" s="121" t="s">
        <v>17</v>
      </c>
      <c r="E17" s="121">
        <v>4</v>
      </c>
      <c r="F17" s="121" t="str">
        <f>B13</f>
        <v>Ava Lockhart</v>
      </c>
      <c r="G17" s="18">
        <v>2</v>
      </c>
      <c r="H17" s="10"/>
      <c r="I17" s="10"/>
      <c r="J17" s="10"/>
      <c r="K17" s="10"/>
      <c r="L17" s="10"/>
      <c r="M17" s="70" t="s">
        <v>17</v>
      </c>
      <c r="N17" s="14" t="str">
        <f>IF(K14=2,J14,(IF(K15=2,J15,(IF(K16=2,J16,2.4)))))</f>
        <v>Ruby Barber</v>
      </c>
      <c r="O17" s="18">
        <v>4</v>
      </c>
      <c r="P17" s="10"/>
    </row>
    <row r="18" spans="1:16" ht="15">
      <c r="A18" s="10">
        <v>9</v>
      </c>
      <c r="B18" s="116" t="s">
        <v>135</v>
      </c>
      <c r="C18" s="10"/>
      <c r="D18" s="121" t="s">
        <v>18</v>
      </c>
      <c r="E18" s="121">
        <v>9</v>
      </c>
      <c r="F18" s="121" t="str">
        <f>B18</f>
        <v>Ruby Berry</v>
      </c>
      <c r="G18" s="18">
        <v>1</v>
      </c>
      <c r="H18" s="10"/>
      <c r="I18" s="10"/>
      <c r="J18" s="10"/>
      <c r="K18" s="10"/>
      <c r="L18" s="10"/>
      <c r="M18" s="70" t="s">
        <v>18</v>
      </c>
      <c r="N18" s="14" t="str">
        <f>IF(K20=1,J20,(IF(K21=1,J21,(IF(K22=1,J22,1.5)))))</f>
        <v>Jahly Stokes</v>
      </c>
      <c r="O18" s="18">
        <v>1</v>
      </c>
      <c r="P18" s="10"/>
    </row>
    <row r="19" spans="1:16" ht="15">
      <c r="A19" s="10">
        <v>10</v>
      </c>
      <c r="B19" s="116" t="s">
        <v>136</v>
      </c>
      <c r="C19" s="10"/>
      <c r="D19" s="121" t="s">
        <v>19</v>
      </c>
      <c r="E19" s="121">
        <v>10</v>
      </c>
      <c r="F19" s="121" t="str">
        <f>B19</f>
        <v>Kate Williams</v>
      </c>
      <c r="G19" s="21">
        <v>4</v>
      </c>
      <c r="H19" s="10"/>
      <c r="I19" s="13" t="s">
        <v>73</v>
      </c>
      <c r="J19" s="10"/>
      <c r="K19" s="10">
        <v>5</v>
      </c>
      <c r="L19" s="10"/>
      <c r="M19" s="71" t="s">
        <v>19</v>
      </c>
      <c r="N19" s="14" t="str">
        <f>IF(K20=2,J20,(IF(K21=2,J21,(IF(K22=2,J22,2.5)))))</f>
        <v>Ruby Berry</v>
      </c>
      <c r="O19" s="21">
        <v>2</v>
      </c>
      <c r="P19" s="10"/>
    </row>
    <row r="20" spans="1:16" ht="15">
      <c r="A20" s="10">
        <v>11</v>
      </c>
      <c r="B20" s="116" t="s">
        <v>137</v>
      </c>
      <c r="C20" s="10"/>
      <c r="D20" s="9"/>
      <c r="E20" s="9"/>
      <c r="F20" s="9"/>
      <c r="G20" s="9"/>
      <c r="H20" s="10"/>
      <c r="I20" s="16" t="s">
        <v>16</v>
      </c>
      <c r="J20" s="14" t="str">
        <f>IF(G10=2,F10,(IF(G11=2,F11,(IF(G12=2,F12,(IF(G13=2,F13,2.1)))))))</f>
        <v>Taite Richards</v>
      </c>
      <c r="K20" s="16">
        <v>3</v>
      </c>
      <c r="L20" s="10"/>
      <c r="M20" s="9"/>
      <c r="N20" s="9"/>
      <c r="O20" s="9"/>
      <c r="P20" s="10"/>
    </row>
    <row r="21" spans="1:16" ht="15">
      <c r="A21" s="10">
        <v>12</v>
      </c>
      <c r="B21" s="116" t="s">
        <v>138</v>
      </c>
      <c r="C21" s="10"/>
      <c r="D21" s="9"/>
      <c r="E21" s="13" t="s">
        <v>1</v>
      </c>
      <c r="F21" s="10"/>
      <c r="G21" s="10">
        <v>3</v>
      </c>
      <c r="H21" s="10"/>
      <c r="I21" s="18" t="s">
        <v>18</v>
      </c>
      <c r="J21" s="14" t="str">
        <f>IF(G16=1,F16,(IF(G17=1,F17,(IF(G18=1,F18,(IF(G19=1,F19,1.2)))))))</f>
        <v>Ruby Berry</v>
      </c>
      <c r="K21" s="18">
        <v>2</v>
      </c>
      <c r="L21" s="10"/>
      <c r="M21" s="9"/>
      <c r="N21" s="9"/>
      <c r="O21" s="9"/>
      <c r="P21" s="10"/>
    </row>
    <row r="22" spans="1:16" ht="15">
      <c r="A22" s="10"/>
      <c r="B22" s="10"/>
      <c r="C22" s="10"/>
      <c r="D22" s="121" t="s">
        <v>16</v>
      </c>
      <c r="E22" s="121">
        <v>2</v>
      </c>
      <c r="F22" s="121" t="str">
        <f>B11</f>
        <v>Jahly Stokes</v>
      </c>
      <c r="G22" s="16">
        <v>1</v>
      </c>
      <c r="H22" s="10"/>
      <c r="I22" s="18" t="s">
        <v>19</v>
      </c>
      <c r="J22" s="14" t="str">
        <f>IF(G22=1,F22,(IF(G23=1,F23,(IF(G24=1,F24,(IF(G25=1,F25,1.3)))))))</f>
        <v>Jahly Stokes</v>
      </c>
      <c r="K22" s="18">
        <v>1</v>
      </c>
      <c r="L22" s="10"/>
      <c r="M22" s="9"/>
      <c r="N22" s="9"/>
      <c r="O22" s="9"/>
      <c r="P22" s="10"/>
    </row>
    <row r="23" spans="1:16" ht="15">
      <c r="A23" s="10"/>
      <c r="B23" s="10"/>
      <c r="C23" s="10"/>
      <c r="D23" s="121" t="s">
        <v>17</v>
      </c>
      <c r="E23" s="121">
        <v>5</v>
      </c>
      <c r="F23" s="121" t="str">
        <f>B14</f>
        <v>Ruby Barber</v>
      </c>
      <c r="G23" s="18">
        <v>2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/>
      <c r="C24" s="10"/>
      <c r="D24" s="121" t="s">
        <v>18</v>
      </c>
      <c r="E24" s="121">
        <v>8</v>
      </c>
      <c r="F24" s="121" t="str">
        <f>B17</f>
        <v>Jorja Foster</v>
      </c>
      <c r="G24" s="18">
        <v>3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21" t="s">
        <v>19</v>
      </c>
      <c r="E25" s="121">
        <v>11</v>
      </c>
      <c r="F25" s="121" t="str">
        <f>B20</f>
        <v>Maple Bunney</v>
      </c>
      <c r="G25" s="21">
        <v>4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</row>
  </sheetData>
  <sheetProtection password="EDAE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8"/>
  <sheetViews>
    <sheetView zoomScale="85" zoomScaleNormal="85" zoomScalePageLayoutView="0" workbookViewId="0" topLeftCell="C9">
      <selection activeCell="S28" sqref="S28:S31"/>
    </sheetView>
  </sheetViews>
  <sheetFormatPr defaultColWidth="9.140625" defaultRowHeight="15"/>
  <cols>
    <col min="1" max="1" width="9.140625" style="0" hidden="1" customWidth="1"/>
    <col min="2" max="2" width="18.28125" style="0" hidden="1" customWidth="1"/>
    <col min="3" max="3" width="5.28125" style="0" customWidth="1"/>
    <col min="4" max="4" width="4.00390625" style="0" customWidth="1"/>
    <col min="5" max="5" width="4.7109375" style="0" hidden="1" customWidth="1"/>
    <col min="6" max="6" width="25.421875" style="0" customWidth="1"/>
    <col min="7" max="7" width="4.8515625" style="0" customWidth="1"/>
    <col min="8" max="8" width="7.00390625" style="0" customWidth="1"/>
    <col min="9" max="9" width="4.00390625" style="0" customWidth="1"/>
    <col min="10" max="10" width="25.421875" style="0" customWidth="1"/>
    <col min="11" max="11" width="4.00390625" style="0" customWidth="1"/>
    <col min="12" max="12" width="7.00390625" style="0" bestFit="1" customWidth="1"/>
    <col min="13" max="13" width="3.421875" style="0" customWidth="1"/>
    <col min="14" max="14" width="27.8515625" style="0" customWidth="1"/>
    <col min="15" max="15" width="7.00390625" style="0" customWidth="1"/>
    <col min="16" max="16" width="7.00390625" style="0" bestFit="1" customWidth="1"/>
    <col min="17" max="17" width="3.7109375" style="0" customWidth="1"/>
    <col min="18" max="18" width="25.57421875" style="0" customWidth="1"/>
    <col min="19" max="19" width="4.28125" style="0" customWidth="1"/>
    <col min="20" max="20" width="7.00390625" style="0" bestFit="1" customWidth="1"/>
    <col min="21" max="21" width="3.8515625" style="0" customWidth="1"/>
    <col min="22" max="22" width="27.00390625" style="0" customWidth="1"/>
    <col min="23" max="23" width="5.7109375" style="0" customWidth="1"/>
  </cols>
  <sheetData>
    <row r="2" spans="4:9" ht="15">
      <c r="D2" s="1" t="s">
        <v>27</v>
      </c>
      <c r="E2" s="2"/>
      <c r="F2" s="6"/>
      <c r="G2" s="1"/>
      <c r="H2" s="2"/>
      <c r="I2" s="2"/>
    </row>
    <row r="3" spans="4:9" ht="15">
      <c r="D3" s="8" t="s">
        <v>28</v>
      </c>
      <c r="E3" s="2"/>
      <c r="F3" s="6"/>
      <c r="G3" s="1"/>
      <c r="H3" s="2"/>
      <c r="I3" s="2"/>
    </row>
    <row r="4" spans="4:9" ht="15">
      <c r="D4" s="8" t="s">
        <v>11</v>
      </c>
      <c r="E4" s="2"/>
      <c r="F4" s="6"/>
      <c r="G4" s="1"/>
      <c r="H4" s="2"/>
      <c r="I4" s="2"/>
    </row>
    <row r="5" spans="4:9" ht="15">
      <c r="D5" s="8" t="s">
        <v>12</v>
      </c>
      <c r="E5" s="2"/>
      <c r="F5" s="6"/>
      <c r="G5" s="1"/>
      <c r="H5" s="2"/>
      <c r="I5" s="2"/>
    </row>
    <row r="6" spans="4:9" ht="15">
      <c r="D6" s="8" t="s">
        <v>13</v>
      </c>
      <c r="E6" s="2"/>
      <c r="F6" s="7"/>
      <c r="G6" s="2"/>
      <c r="H6" s="2"/>
      <c r="I6" s="2"/>
    </row>
    <row r="8" ht="18.75">
      <c r="D8" s="11" t="s">
        <v>24</v>
      </c>
    </row>
    <row r="9" spans="1:20" ht="15">
      <c r="A9" s="10"/>
      <c r="B9" s="10"/>
      <c r="C9" s="10"/>
      <c r="D9" s="10"/>
      <c r="E9" s="13" t="s">
        <v>5</v>
      </c>
      <c r="F9" s="10"/>
      <c r="G9" s="22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5">
      <c r="A10" s="10"/>
      <c r="B10" s="10"/>
      <c r="C10" s="10"/>
      <c r="D10" s="17" t="s">
        <v>16</v>
      </c>
      <c r="E10" s="18">
        <v>1</v>
      </c>
      <c r="F10" s="121" t="str">
        <f>B11</f>
        <v>Marlon Harrison</v>
      </c>
      <c r="G10" s="23">
        <v>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">
      <c r="A11" s="10">
        <v>1</v>
      </c>
      <c r="B11" s="116" t="s">
        <v>139</v>
      </c>
      <c r="C11" s="10"/>
      <c r="D11" s="24" t="s">
        <v>17</v>
      </c>
      <c r="E11" s="25">
        <v>16</v>
      </c>
      <c r="F11" s="124" t="str">
        <f>B26</f>
        <v>Luke Skelton</v>
      </c>
      <c r="G11" s="26">
        <v>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">
      <c r="A12" s="10">
        <v>2</v>
      </c>
      <c r="B12" s="116" t="s">
        <v>140</v>
      </c>
      <c r="C12" s="10"/>
      <c r="D12" s="17" t="s">
        <v>18</v>
      </c>
      <c r="E12" s="18">
        <v>17</v>
      </c>
      <c r="F12" s="121" t="str">
        <f>B27</f>
        <v>Finbar Williams</v>
      </c>
      <c r="G12" s="23">
        <v>4</v>
      </c>
      <c r="H12" s="10"/>
      <c r="I12" s="27" t="s">
        <v>74</v>
      </c>
      <c r="J12" s="10"/>
      <c r="K12" s="22">
        <v>9</v>
      </c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">
      <c r="A13" s="10">
        <v>3</v>
      </c>
      <c r="B13" s="116" t="s">
        <v>141</v>
      </c>
      <c r="C13" s="10"/>
      <c r="D13" s="20" t="s">
        <v>19</v>
      </c>
      <c r="E13" s="21">
        <v>32</v>
      </c>
      <c r="F13" s="122" t="str">
        <f>B42</f>
        <v>Hurricane Martin</v>
      </c>
      <c r="G13" s="28">
        <v>3</v>
      </c>
      <c r="H13" s="10"/>
      <c r="I13" s="18" t="s">
        <v>16</v>
      </c>
      <c r="J13" s="29" t="str">
        <f>IF(G10=1,F10,(IF(G11=1,F11,(IF(G12=1,F12,(IF(G13=1,F13,1.1)))))))</f>
        <v>Marlon Harrison</v>
      </c>
      <c r="K13" s="30">
        <v>1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0">
        <v>4</v>
      </c>
      <c r="B14" s="116" t="s">
        <v>142</v>
      </c>
      <c r="C14" s="10"/>
      <c r="D14" s="9"/>
      <c r="E14" s="13" t="s">
        <v>0</v>
      </c>
      <c r="F14" s="68"/>
      <c r="G14" s="22">
        <v>2</v>
      </c>
      <c r="H14" s="10"/>
      <c r="I14" s="25" t="s">
        <v>17</v>
      </c>
      <c r="J14" s="31" t="str">
        <f>IF(G15=1,F15,(IF(G16=1,F16,(IF(G17=1,F17,(IF(G18=1,F18,1.2)))))))</f>
        <v>Braxon Holmstrom</v>
      </c>
      <c r="K14" s="32">
        <v>2</v>
      </c>
      <c r="L14" s="10"/>
      <c r="M14" s="9"/>
      <c r="N14" s="9"/>
      <c r="O14" s="9"/>
      <c r="P14" s="10"/>
      <c r="Q14" s="9"/>
      <c r="R14" s="9"/>
      <c r="S14" s="9"/>
      <c r="T14" s="10"/>
    </row>
    <row r="15" spans="1:20" ht="15">
      <c r="A15" s="10">
        <v>5</v>
      </c>
      <c r="B15" s="116" t="s">
        <v>143</v>
      </c>
      <c r="C15" s="10"/>
      <c r="D15" s="18" t="s">
        <v>16</v>
      </c>
      <c r="E15" s="18">
        <v>8</v>
      </c>
      <c r="F15" s="121" t="str">
        <f>B18</f>
        <v>Caleb Pont</v>
      </c>
      <c r="G15" s="30">
        <v>4</v>
      </c>
      <c r="H15" s="10"/>
      <c r="I15" s="18" t="s">
        <v>18</v>
      </c>
      <c r="J15" s="129" t="str">
        <f>IF(G20=2,F20,(IF(G21=2,F21,(IF(G22=2,F22,(IF(G23=2,F23,2.3)))))))</f>
        <v>Kyan Falvey</v>
      </c>
      <c r="K15" s="32">
        <v>3</v>
      </c>
      <c r="L15" s="10"/>
      <c r="M15" s="9"/>
      <c r="N15" s="9"/>
      <c r="O15" s="9"/>
      <c r="P15" s="10"/>
      <c r="Q15" s="9"/>
      <c r="R15" s="9"/>
      <c r="S15" s="9"/>
      <c r="T15" s="10"/>
    </row>
    <row r="16" spans="1:20" ht="15">
      <c r="A16" s="10">
        <v>6</v>
      </c>
      <c r="B16" s="116" t="s">
        <v>144</v>
      </c>
      <c r="C16" s="10"/>
      <c r="D16" s="18" t="s">
        <v>17</v>
      </c>
      <c r="E16" s="18">
        <v>9</v>
      </c>
      <c r="F16" s="121" t="str">
        <f>B19</f>
        <v>Braxon Holmstrom</v>
      </c>
      <c r="G16" s="32">
        <v>1</v>
      </c>
      <c r="H16" s="10"/>
      <c r="I16" s="21" t="s">
        <v>19</v>
      </c>
      <c r="J16" s="130" t="str">
        <f>IF(G25=2,F25,(IF(G26=2,F26,(IF(G27=2,F27,(IF(G28=2,F28,2.4)))))))</f>
        <v>Jake Lonergan</v>
      </c>
      <c r="K16" s="34">
        <v>4</v>
      </c>
      <c r="L16" s="10"/>
      <c r="M16" s="9"/>
      <c r="N16" s="9"/>
      <c r="O16" s="9"/>
      <c r="P16" s="10"/>
      <c r="Q16" s="9"/>
      <c r="R16" s="9"/>
      <c r="S16" s="9"/>
      <c r="T16" s="10"/>
    </row>
    <row r="17" spans="1:20" ht="15">
      <c r="A17" s="10">
        <v>7</v>
      </c>
      <c r="B17" s="116" t="s">
        <v>145</v>
      </c>
      <c r="C17" s="10"/>
      <c r="D17" s="18" t="s">
        <v>18</v>
      </c>
      <c r="E17" s="18">
        <v>24</v>
      </c>
      <c r="F17" s="121" t="str">
        <f>B34</f>
        <v>Ben Lorentson</v>
      </c>
      <c r="G17" s="32">
        <v>3</v>
      </c>
      <c r="H17" s="10"/>
      <c r="I17" s="9"/>
      <c r="J17" s="9"/>
      <c r="K17" s="35"/>
      <c r="L17" s="10"/>
      <c r="M17" s="22" t="s">
        <v>75</v>
      </c>
      <c r="N17" s="19" t="s">
        <v>7</v>
      </c>
      <c r="O17" s="22">
        <v>13</v>
      </c>
      <c r="P17" s="10"/>
      <c r="Q17" s="9"/>
      <c r="R17" s="9"/>
      <c r="S17" s="9"/>
      <c r="T17" s="10"/>
    </row>
    <row r="18" spans="1:20" ht="15">
      <c r="A18" s="10">
        <v>8</v>
      </c>
      <c r="B18" s="116" t="s">
        <v>146</v>
      </c>
      <c r="C18" s="10"/>
      <c r="D18" s="18" t="s">
        <v>19</v>
      </c>
      <c r="E18" s="18">
        <v>25</v>
      </c>
      <c r="F18" s="121" t="str">
        <f>B35</f>
        <v>Tim Bain</v>
      </c>
      <c r="G18" s="34">
        <v>2</v>
      </c>
      <c r="H18" s="10"/>
      <c r="I18" s="9"/>
      <c r="J18" s="9"/>
      <c r="K18" s="35"/>
      <c r="L18" s="10"/>
      <c r="M18" s="18" t="s">
        <v>16</v>
      </c>
      <c r="N18" s="29" t="str">
        <f>IF(K13=1,J13,(IF(K14=1,J14,(IF(K15=1,J15,(IF(K16=1,J16,1.9)))))))</f>
        <v>Marlon Harrison</v>
      </c>
      <c r="O18" s="30">
        <v>1</v>
      </c>
      <c r="P18" s="10"/>
      <c r="Q18" s="9"/>
      <c r="R18" s="9"/>
      <c r="S18" s="9"/>
      <c r="T18" s="10"/>
    </row>
    <row r="19" spans="1:20" ht="15">
      <c r="A19" s="10">
        <v>9</v>
      </c>
      <c r="B19" s="116" t="s">
        <v>147</v>
      </c>
      <c r="C19" s="10"/>
      <c r="D19" s="9"/>
      <c r="E19" s="13" t="s">
        <v>1</v>
      </c>
      <c r="F19" s="68"/>
      <c r="G19" s="22">
        <v>3</v>
      </c>
      <c r="H19" s="10"/>
      <c r="I19" s="10"/>
      <c r="J19" s="10"/>
      <c r="K19" s="22"/>
      <c r="L19" s="10"/>
      <c r="M19" s="25" t="s">
        <v>17</v>
      </c>
      <c r="N19" s="31" t="str">
        <f>IF(K23=2,J23,(IF(K24=2,J24,(IF(K25=2,J25,(IF(K26=2,J26,2.1)))))))</f>
        <v>Luke Skelton</v>
      </c>
      <c r="O19" s="32">
        <v>2</v>
      </c>
      <c r="P19" s="10"/>
      <c r="Q19" s="9"/>
      <c r="R19" s="9"/>
      <c r="S19" s="9"/>
      <c r="T19" s="10"/>
    </row>
    <row r="20" spans="1:20" ht="15">
      <c r="A20" s="10">
        <v>10</v>
      </c>
      <c r="B20" s="116" t="s">
        <v>148</v>
      </c>
      <c r="C20" s="10"/>
      <c r="D20" s="18" t="s">
        <v>16</v>
      </c>
      <c r="E20" s="18">
        <v>5</v>
      </c>
      <c r="F20" s="121" t="str">
        <f>B15</f>
        <v>Matt Boyle</v>
      </c>
      <c r="G20" s="30">
        <v>1</v>
      </c>
      <c r="H20" s="10"/>
      <c r="I20" s="10"/>
      <c r="J20" s="10"/>
      <c r="K20" s="22"/>
      <c r="L20" s="10"/>
      <c r="M20" s="18" t="s">
        <v>18</v>
      </c>
      <c r="N20" s="31" t="str">
        <f>IF(K23=1,J23,(IF(K24=1,J24,(IF(K25=1,J25,(IF(K26=1,J26,1.1)))))))</f>
        <v>Matt Boyle</v>
      </c>
      <c r="O20" s="32">
        <v>3</v>
      </c>
      <c r="P20" s="10"/>
      <c r="Q20" s="9"/>
      <c r="R20" s="9"/>
      <c r="S20" s="9"/>
      <c r="T20" s="10"/>
    </row>
    <row r="21" spans="1:20" ht="15">
      <c r="A21" s="10">
        <v>11</v>
      </c>
      <c r="B21" s="116" t="s">
        <v>149</v>
      </c>
      <c r="C21" s="10"/>
      <c r="D21" s="18" t="s">
        <v>17</v>
      </c>
      <c r="E21" s="18">
        <v>12</v>
      </c>
      <c r="F21" s="121" t="str">
        <f>B22</f>
        <v>Koda Killorn</v>
      </c>
      <c r="G21" s="32">
        <v>3</v>
      </c>
      <c r="H21" s="10"/>
      <c r="I21" s="10"/>
      <c r="J21" s="10"/>
      <c r="K21" s="22"/>
      <c r="L21" s="10"/>
      <c r="M21" s="21" t="s">
        <v>19</v>
      </c>
      <c r="N21" s="33" t="str">
        <f>IF(K13=2,J13,(IF(K14=2,J14,(IF(K15=2,J15,(IF(K16=2,J16,2.9)))))))</f>
        <v>Braxon Holmstrom</v>
      </c>
      <c r="O21" s="32">
        <v>4</v>
      </c>
      <c r="P21" s="10"/>
      <c r="Q21" s="9"/>
      <c r="R21" s="9"/>
      <c r="S21" s="9"/>
      <c r="T21" s="10"/>
    </row>
    <row r="22" spans="1:20" ht="15">
      <c r="A22" s="10">
        <v>12</v>
      </c>
      <c r="B22" s="116" t="s">
        <v>150</v>
      </c>
      <c r="C22" s="10"/>
      <c r="D22" s="18" t="s">
        <v>18</v>
      </c>
      <c r="E22" s="18">
        <v>21</v>
      </c>
      <c r="F22" s="121" t="str">
        <f>B31</f>
        <v>Kaiden Smales</v>
      </c>
      <c r="G22" s="32">
        <v>4</v>
      </c>
      <c r="H22" s="10"/>
      <c r="I22" s="13" t="s">
        <v>76</v>
      </c>
      <c r="J22" s="10"/>
      <c r="K22" s="22">
        <v>10</v>
      </c>
      <c r="L22" s="10"/>
      <c r="M22" s="9"/>
      <c r="N22" s="9"/>
      <c r="O22" s="35"/>
      <c r="P22" s="10"/>
      <c r="Q22" s="9"/>
      <c r="R22" s="9"/>
      <c r="S22" s="9"/>
      <c r="T22" s="10"/>
    </row>
    <row r="23" spans="1:20" ht="15">
      <c r="A23" s="10">
        <v>13</v>
      </c>
      <c r="B23" s="116" t="s">
        <v>151</v>
      </c>
      <c r="C23" s="10"/>
      <c r="D23" s="18" t="s">
        <v>19</v>
      </c>
      <c r="E23" s="18">
        <v>28</v>
      </c>
      <c r="F23" s="121" t="str">
        <f>B38</f>
        <v>Kyan Falvey</v>
      </c>
      <c r="G23" s="34">
        <v>2</v>
      </c>
      <c r="H23" s="10"/>
      <c r="I23" s="18" t="s">
        <v>16</v>
      </c>
      <c r="J23" s="29" t="str">
        <f>IF(G10=2,F10,(IF(G11=2,F11,(IF(G12=2,F12,(IF(G13=2,F13,2.1)))))))</f>
        <v>Luke Skelton</v>
      </c>
      <c r="K23" s="30">
        <v>2</v>
      </c>
      <c r="L23" s="10"/>
      <c r="M23" s="9"/>
      <c r="N23" s="10"/>
      <c r="O23" s="35"/>
      <c r="P23" s="10"/>
      <c r="Q23" s="10"/>
      <c r="R23" s="10"/>
      <c r="S23" s="10"/>
      <c r="T23" s="10"/>
    </row>
    <row r="24" spans="1:20" ht="15">
      <c r="A24" s="10">
        <v>14</v>
      </c>
      <c r="B24" s="116" t="s">
        <v>152</v>
      </c>
      <c r="C24" s="10"/>
      <c r="D24" s="9"/>
      <c r="E24" s="13" t="s">
        <v>2</v>
      </c>
      <c r="F24" s="68"/>
      <c r="G24" s="22">
        <v>4</v>
      </c>
      <c r="H24" s="10"/>
      <c r="I24" s="25" t="s">
        <v>17</v>
      </c>
      <c r="J24" s="31" t="str">
        <f>IF(G15=2,F15,(IF(G16=2,F16,(IF(G17=2,F17,(IF(G18=2,F18,2.2)))))))</f>
        <v>Tim Bain</v>
      </c>
      <c r="K24" s="32">
        <v>3</v>
      </c>
      <c r="L24" s="10"/>
      <c r="M24" s="10"/>
      <c r="N24" s="10"/>
      <c r="O24" s="22"/>
      <c r="P24" s="10"/>
      <c r="Q24" s="10"/>
      <c r="R24" s="10"/>
      <c r="S24" s="10"/>
      <c r="T24" s="10"/>
    </row>
    <row r="25" spans="1:20" ht="15">
      <c r="A25" s="10">
        <v>15</v>
      </c>
      <c r="B25" s="116" t="s">
        <v>153</v>
      </c>
      <c r="C25" s="10"/>
      <c r="D25" s="18" t="s">
        <v>16</v>
      </c>
      <c r="E25" s="18">
        <v>4</v>
      </c>
      <c r="F25" s="121" t="str">
        <f>B14</f>
        <v>Jett Dellit</v>
      </c>
      <c r="G25" s="30">
        <v>1</v>
      </c>
      <c r="H25" s="10"/>
      <c r="I25" s="18" t="s">
        <v>18</v>
      </c>
      <c r="J25" s="31" t="str">
        <f>(IF(G20=1,F20,(IF(G21=1,F21,(IF(G22=1,F22,(IF(G23=1,F23,1.3))))))))</f>
        <v>Matt Boyle</v>
      </c>
      <c r="K25" s="32">
        <v>1</v>
      </c>
      <c r="L25" s="10"/>
      <c r="M25" s="10"/>
      <c r="N25" s="10"/>
      <c r="O25" s="22"/>
      <c r="P25" s="10"/>
      <c r="Q25" s="10"/>
      <c r="R25" s="10"/>
      <c r="S25" s="10"/>
      <c r="T25" s="10"/>
    </row>
    <row r="26" spans="1:20" ht="15">
      <c r="A26" s="10">
        <v>16</v>
      </c>
      <c r="B26" s="116" t="s">
        <v>154</v>
      </c>
      <c r="C26" s="10"/>
      <c r="D26" s="18" t="s">
        <v>17</v>
      </c>
      <c r="E26" s="18">
        <v>13</v>
      </c>
      <c r="F26" s="121" t="str">
        <f>B23</f>
        <v>Noah Davies</v>
      </c>
      <c r="G26" s="32">
        <v>3</v>
      </c>
      <c r="H26" s="10"/>
      <c r="I26" s="21" t="s">
        <v>19</v>
      </c>
      <c r="J26" s="33" t="str">
        <f>IF(G25=1,F25,(IF(G26=1,F26,(IF(G27=1,F27,(IF(G28=1,F28,1.4)))))))</f>
        <v>Jett Dellit</v>
      </c>
      <c r="K26" s="34">
        <v>4</v>
      </c>
      <c r="L26" s="10"/>
      <c r="M26" s="10"/>
      <c r="N26" s="10"/>
      <c r="O26" s="22"/>
      <c r="P26" s="10"/>
      <c r="Q26" s="10"/>
      <c r="R26" s="10"/>
      <c r="S26" s="10"/>
      <c r="T26" s="10"/>
    </row>
    <row r="27" spans="1:20" ht="15">
      <c r="A27" s="10">
        <v>17</v>
      </c>
      <c r="B27" s="116" t="s">
        <v>155</v>
      </c>
      <c r="C27" s="10"/>
      <c r="D27" s="18" t="s">
        <v>18</v>
      </c>
      <c r="E27" s="18">
        <v>20</v>
      </c>
      <c r="F27" s="121" t="str">
        <f>B30</f>
        <v>Banjo Ring</v>
      </c>
      <c r="G27" s="32">
        <v>4</v>
      </c>
      <c r="H27" s="10"/>
      <c r="I27" s="10"/>
      <c r="J27" s="10"/>
      <c r="K27" s="22"/>
      <c r="L27" s="10"/>
      <c r="M27" s="10"/>
      <c r="N27" s="10"/>
      <c r="O27" s="22"/>
      <c r="P27" s="10"/>
      <c r="Q27" s="10"/>
      <c r="R27" s="19" t="s">
        <v>6</v>
      </c>
      <c r="S27" s="22">
        <v>15</v>
      </c>
      <c r="T27" s="10"/>
    </row>
    <row r="28" spans="1:20" ht="15">
      <c r="A28" s="10">
        <v>18</v>
      </c>
      <c r="B28" s="116" t="s">
        <v>156</v>
      </c>
      <c r="C28" s="10"/>
      <c r="D28" s="18" t="s">
        <v>19</v>
      </c>
      <c r="E28" s="18">
        <v>29</v>
      </c>
      <c r="F28" s="121" t="str">
        <f>B39</f>
        <v>Jake Lonergan</v>
      </c>
      <c r="G28" s="34">
        <v>2</v>
      </c>
      <c r="H28" s="10"/>
      <c r="I28" s="10"/>
      <c r="J28" s="10"/>
      <c r="K28" s="22"/>
      <c r="L28" s="10"/>
      <c r="M28" s="10"/>
      <c r="N28" s="10"/>
      <c r="O28" s="22"/>
      <c r="P28" s="10"/>
      <c r="Q28" s="18" t="s">
        <v>16</v>
      </c>
      <c r="R28" s="29" t="str">
        <f>IF(O18=1,N18,(IF(O19=1,N19,(IF(O20=1,N20,(IF(O21=1,N21,1.13)))))))</f>
        <v>Marlon Harrison</v>
      </c>
      <c r="S28" s="111">
        <v>2</v>
      </c>
      <c r="T28" s="10"/>
    </row>
    <row r="29" spans="1:20" ht="15">
      <c r="A29" s="10">
        <v>19</v>
      </c>
      <c r="B29" s="116" t="s">
        <v>157</v>
      </c>
      <c r="C29" s="10"/>
      <c r="D29" s="10"/>
      <c r="E29" s="13" t="s">
        <v>3</v>
      </c>
      <c r="F29" s="68"/>
      <c r="G29" s="22">
        <v>5</v>
      </c>
      <c r="H29" s="10"/>
      <c r="I29" s="10"/>
      <c r="J29" s="10"/>
      <c r="K29" s="22"/>
      <c r="L29" s="10"/>
      <c r="M29" s="10"/>
      <c r="N29" s="10"/>
      <c r="O29" s="22"/>
      <c r="P29" s="10"/>
      <c r="Q29" s="25" t="s">
        <v>17</v>
      </c>
      <c r="R29" s="31" t="str">
        <f>IF(O18=2,N18,(IF(O19=2,N19,(IF(O20=2,N20,(IF(O21=2,N21,2.13)))))))</f>
        <v>Luke Skelton</v>
      </c>
      <c r="S29" s="111">
        <v>4</v>
      </c>
      <c r="T29" s="10"/>
    </row>
    <row r="30" spans="1:20" ht="15">
      <c r="A30" s="10">
        <v>20</v>
      </c>
      <c r="B30" s="116" t="s">
        <v>158</v>
      </c>
      <c r="C30" s="10"/>
      <c r="D30" s="18" t="s">
        <v>16</v>
      </c>
      <c r="E30" s="18">
        <v>3</v>
      </c>
      <c r="F30" s="121" t="str">
        <f>B13</f>
        <v>Zeb Stokes</v>
      </c>
      <c r="G30" s="30">
        <v>1</v>
      </c>
      <c r="H30" s="10"/>
      <c r="I30" s="10"/>
      <c r="J30" s="10"/>
      <c r="K30" s="22"/>
      <c r="L30" s="10"/>
      <c r="M30" s="10"/>
      <c r="N30" s="10"/>
      <c r="O30" s="22"/>
      <c r="P30" s="10"/>
      <c r="Q30" s="18" t="s">
        <v>18</v>
      </c>
      <c r="R30" s="31" t="str">
        <f>IF(O38=1,N38,(IF(O39=1,N39,(IF(O40=1,N40,(IF(O41=1,N41,1.14)))))))</f>
        <v>JoÃ£o MendonÃ§a</v>
      </c>
      <c r="S30" s="111">
        <v>1</v>
      </c>
      <c r="T30" s="10"/>
    </row>
    <row r="31" spans="1:20" ht="15">
      <c r="A31" s="10">
        <v>21</v>
      </c>
      <c r="B31" s="116" t="s">
        <v>159</v>
      </c>
      <c r="C31" s="10"/>
      <c r="D31" s="18" t="s">
        <v>17</v>
      </c>
      <c r="E31" s="18">
        <v>14</v>
      </c>
      <c r="F31" s="121" t="str">
        <f>B24</f>
        <v>Harry Sheahan</v>
      </c>
      <c r="G31" s="32">
        <v>2</v>
      </c>
      <c r="H31" s="10"/>
      <c r="I31" s="10"/>
      <c r="J31" s="10"/>
      <c r="K31" s="22"/>
      <c r="L31" s="10"/>
      <c r="M31" s="10"/>
      <c r="N31" s="10"/>
      <c r="O31" s="22"/>
      <c r="P31" s="10"/>
      <c r="Q31" s="21" t="s">
        <v>19</v>
      </c>
      <c r="R31" s="33" t="str">
        <f>IF(O38=2,N38,(IF(O39=2,N39,(IF(O40=2,N40,(IF(O41=2,N41,2.14)))))))</f>
        <v>Zeb Stokes</v>
      </c>
      <c r="S31" s="111">
        <v>3</v>
      </c>
      <c r="T31" s="10"/>
    </row>
    <row r="32" spans="1:20" ht="15">
      <c r="A32" s="10">
        <v>22</v>
      </c>
      <c r="B32" s="116" t="s">
        <v>160</v>
      </c>
      <c r="C32" s="10"/>
      <c r="D32" s="18" t="s">
        <v>18</v>
      </c>
      <c r="E32" s="18">
        <v>19</v>
      </c>
      <c r="F32" s="121" t="str">
        <f>B29</f>
        <v>Sam Williams</v>
      </c>
      <c r="G32" s="32">
        <v>4</v>
      </c>
      <c r="H32" s="10"/>
      <c r="I32" s="13" t="s">
        <v>77</v>
      </c>
      <c r="J32" s="10"/>
      <c r="K32" s="22">
        <v>11</v>
      </c>
      <c r="L32" s="10"/>
      <c r="M32" s="10"/>
      <c r="N32" s="10"/>
      <c r="O32" s="22"/>
      <c r="P32" s="10"/>
      <c r="Q32" s="10"/>
      <c r="R32" s="10"/>
      <c r="S32" s="10"/>
      <c r="T32" s="10"/>
    </row>
    <row r="33" spans="1:20" ht="15">
      <c r="A33" s="10">
        <v>23</v>
      </c>
      <c r="B33" s="116" t="s">
        <v>161</v>
      </c>
      <c r="C33" s="10"/>
      <c r="D33" s="18" t="s">
        <v>19</v>
      </c>
      <c r="E33" s="18">
        <v>30</v>
      </c>
      <c r="F33" s="121" t="str">
        <f>B40</f>
        <v>Sam Clark</v>
      </c>
      <c r="G33" s="34">
        <v>3</v>
      </c>
      <c r="H33" s="10"/>
      <c r="I33" s="18" t="s">
        <v>16</v>
      </c>
      <c r="J33" s="29" t="str">
        <f>IF(G30=1,F30,(IF(G31=1,F31,(IF(G32=1,F32,(IF(G33=1,F33,1.5)))))))</f>
        <v>Zeb Stokes</v>
      </c>
      <c r="K33" s="30">
        <v>2</v>
      </c>
      <c r="L33" s="10"/>
      <c r="M33" s="10"/>
      <c r="N33" s="10"/>
      <c r="O33" s="22"/>
      <c r="P33" s="10"/>
      <c r="Q33" s="10"/>
      <c r="R33" s="10"/>
      <c r="S33" s="10"/>
      <c r="T33" s="10"/>
    </row>
    <row r="34" spans="1:20" ht="15">
      <c r="A34" s="10">
        <v>24</v>
      </c>
      <c r="B34" s="116" t="s">
        <v>162</v>
      </c>
      <c r="C34" s="10"/>
      <c r="D34" s="9"/>
      <c r="E34" s="13" t="s">
        <v>4</v>
      </c>
      <c r="F34" s="68"/>
      <c r="G34" s="22">
        <v>6</v>
      </c>
      <c r="H34" s="10"/>
      <c r="I34" s="25" t="s">
        <v>17</v>
      </c>
      <c r="J34" s="31" t="str">
        <f>IF(G35=1,F35,(IF(G36=1,F36,(IF(G37=1,F37,(IF(G38=1,F38,1.6)))))))</f>
        <v>Raiha Ono</v>
      </c>
      <c r="K34" s="32">
        <v>1</v>
      </c>
      <c r="L34" s="10"/>
      <c r="M34" s="9"/>
      <c r="N34" s="9"/>
      <c r="O34" s="35"/>
      <c r="P34" s="10"/>
      <c r="Q34" s="9"/>
      <c r="R34" s="9"/>
      <c r="S34" s="9"/>
      <c r="T34" s="10"/>
    </row>
    <row r="35" spans="1:20" ht="15">
      <c r="A35" s="10">
        <v>25</v>
      </c>
      <c r="B35" s="116" t="s">
        <v>163</v>
      </c>
      <c r="C35" s="10"/>
      <c r="D35" s="18" t="s">
        <v>16</v>
      </c>
      <c r="E35" s="18">
        <v>6</v>
      </c>
      <c r="F35" s="121" t="str">
        <f>B16</f>
        <v>Raiha Ono</v>
      </c>
      <c r="G35" s="30">
        <v>1</v>
      </c>
      <c r="H35" s="10"/>
      <c r="I35" s="18" t="s">
        <v>18</v>
      </c>
      <c r="J35" s="31" t="str">
        <f>IF(G40=2,F40,(IF(G41=2,F41,(IF(G42=2,F42,(IF(G43=2,F43,2.7)))))))</f>
        <v>Elijah Magner</v>
      </c>
      <c r="K35" s="32">
        <v>3</v>
      </c>
      <c r="L35" s="10"/>
      <c r="M35" s="9"/>
      <c r="N35" s="9"/>
      <c r="O35" s="35"/>
      <c r="P35" s="10"/>
      <c r="Q35" s="9"/>
      <c r="R35" s="9"/>
      <c r="S35" s="9"/>
      <c r="T35" s="10"/>
    </row>
    <row r="36" spans="1:20" ht="15">
      <c r="A36" s="10">
        <v>26</v>
      </c>
      <c r="B36" s="116" t="s">
        <v>164</v>
      </c>
      <c r="C36" s="10"/>
      <c r="D36" s="18" t="s">
        <v>17</v>
      </c>
      <c r="E36" s="18">
        <v>11</v>
      </c>
      <c r="F36" s="121" t="str">
        <f>B21</f>
        <v>Phoenix Barry</v>
      </c>
      <c r="G36" s="32">
        <v>4</v>
      </c>
      <c r="H36" s="10"/>
      <c r="I36" s="21" t="s">
        <v>19</v>
      </c>
      <c r="J36" s="33" t="str">
        <f>IF(G45=2,F45,(IF(G46=2,F46,(IF(G47=2,F47,(IF(G48=2,F48,2.8)))))))</f>
        <v>Jahli Brooks</v>
      </c>
      <c r="K36" s="34">
        <v>4</v>
      </c>
      <c r="L36" s="10"/>
      <c r="M36" s="9"/>
      <c r="N36" s="9"/>
      <c r="O36" s="35"/>
      <c r="P36" s="10"/>
      <c r="Q36" s="9"/>
      <c r="R36" s="9"/>
      <c r="S36" s="9"/>
      <c r="T36" s="10"/>
    </row>
    <row r="37" spans="1:20" ht="15">
      <c r="A37" s="10">
        <v>27</v>
      </c>
      <c r="B37" s="116" t="s">
        <v>165</v>
      </c>
      <c r="C37" s="10"/>
      <c r="D37" s="18" t="s">
        <v>18</v>
      </c>
      <c r="E37" s="18">
        <v>22</v>
      </c>
      <c r="F37" s="121" t="str">
        <f>B32</f>
        <v>Joel Brennan</v>
      </c>
      <c r="G37" s="32">
        <v>3</v>
      </c>
      <c r="H37" s="10"/>
      <c r="I37" s="10"/>
      <c r="J37" s="10"/>
      <c r="K37" s="22"/>
      <c r="L37" s="10"/>
      <c r="M37" s="22" t="s">
        <v>75</v>
      </c>
      <c r="N37" s="19" t="s">
        <v>8</v>
      </c>
      <c r="O37" s="22">
        <v>14</v>
      </c>
      <c r="P37" s="10"/>
      <c r="Q37" s="9"/>
      <c r="R37" s="9"/>
      <c r="S37" s="9"/>
      <c r="T37" s="10"/>
    </row>
    <row r="38" spans="1:20" ht="15">
      <c r="A38" s="10">
        <v>28</v>
      </c>
      <c r="B38" s="116" t="s">
        <v>166</v>
      </c>
      <c r="C38" s="10"/>
      <c r="D38" s="18" t="s">
        <v>19</v>
      </c>
      <c r="E38" s="18">
        <v>27</v>
      </c>
      <c r="F38" s="121" t="str">
        <f>B37</f>
        <v>JoÃ£o MendonÃ§a</v>
      </c>
      <c r="G38" s="34">
        <v>2</v>
      </c>
      <c r="H38" s="10"/>
      <c r="I38" s="10"/>
      <c r="J38" s="10"/>
      <c r="K38" s="22"/>
      <c r="L38" s="10"/>
      <c r="M38" s="18" t="s">
        <v>16</v>
      </c>
      <c r="N38" s="29" t="str">
        <f>IF(K33=1,J33,(IF(K34=1,J34,(IF(K35=1,J35,(IF(K36=1,J36,1.11)))))))</f>
        <v>Raiha Ono</v>
      </c>
      <c r="O38" s="16">
        <v>3</v>
      </c>
      <c r="P38" s="10"/>
      <c r="Q38" s="9"/>
      <c r="R38" s="9"/>
      <c r="S38" s="9"/>
      <c r="T38" s="10"/>
    </row>
    <row r="39" spans="1:20" ht="15">
      <c r="A39" s="10">
        <v>29</v>
      </c>
      <c r="B39" s="116" t="s">
        <v>167</v>
      </c>
      <c r="C39" s="10"/>
      <c r="D39" s="9"/>
      <c r="E39" s="13" t="s">
        <v>9</v>
      </c>
      <c r="F39" s="68"/>
      <c r="G39" s="22">
        <v>7</v>
      </c>
      <c r="H39" s="10"/>
      <c r="I39" s="9"/>
      <c r="J39" s="9"/>
      <c r="K39" s="35"/>
      <c r="L39" s="10"/>
      <c r="M39" s="25" t="s">
        <v>17</v>
      </c>
      <c r="N39" s="31" t="str">
        <f>IF(K43=2,J43,(IF(K44=2,J44,(IF(K45=2,J45,(IF(K46=2,J46,2.12)))))))</f>
        <v>Tane Dobbyn</v>
      </c>
      <c r="O39" s="18">
        <v>4</v>
      </c>
      <c r="P39" s="10"/>
      <c r="Q39" s="9"/>
      <c r="R39" s="9"/>
      <c r="S39" s="9"/>
      <c r="T39" s="10"/>
    </row>
    <row r="40" spans="1:20" ht="15">
      <c r="A40" s="10">
        <v>30</v>
      </c>
      <c r="B40" s="116" t="s">
        <v>168</v>
      </c>
      <c r="C40" s="10"/>
      <c r="D40" s="18" t="s">
        <v>16</v>
      </c>
      <c r="E40" s="18">
        <v>7</v>
      </c>
      <c r="F40" s="121" t="str">
        <f>B17</f>
        <v>Tane Dobbyn</v>
      </c>
      <c r="G40" s="30">
        <v>1</v>
      </c>
      <c r="H40" s="10"/>
      <c r="I40" s="9"/>
      <c r="J40" s="9"/>
      <c r="K40" s="35"/>
      <c r="L40" s="10"/>
      <c r="M40" s="18" t="s">
        <v>18</v>
      </c>
      <c r="N40" s="31" t="str">
        <f>IF(K43=1,J43,(IF(K44=1,J44,(IF(K45=1,J45,(IF(K46=1,J46,1.12)))))))</f>
        <v>JoÃ£o MendonÃ§a</v>
      </c>
      <c r="O40" s="18">
        <v>1</v>
      </c>
      <c r="P40" s="10"/>
      <c r="Q40" s="9"/>
      <c r="R40" s="9"/>
      <c r="S40" s="9"/>
      <c r="T40" s="10"/>
    </row>
    <row r="41" spans="1:20" ht="15">
      <c r="A41" s="10">
        <v>31</v>
      </c>
      <c r="B41" s="116" t="s">
        <v>169</v>
      </c>
      <c r="C41" s="10"/>
      <c r="D41" s="18" t="s">
        <v>17</v>
      </c>
      <c r="E41" s="18">
        <v>10</v>
      </c>
      <c r="F41" s="121" t="str">
        <f>B20</f>
        <v>Elijah Magner</v>
      </c>
      <c r="G41" s="32">
        <v>2</v>
      </c>
      <c r="H41" s="10"/>
      <c r="I41" s="9"/>
      <c r="J41" s="9"/>
      <c r="K41" s="35"/>
      <c r="L41" s="10"/>
      <c r="M41" s="21" t="s">
        <v>19</v>
      </c>
      <c r="N41" s="33" t="str">
        <f>IF(K33=2,J33,(IF(K34=2,J34,(IF(K35=2,J35,(IF(K36=2,J36,2.11)))))))</f>
        <v>Zeb Stokes</v>
      </c>
      <c r="O41" s="18">
        <v>2</v>
      </c>
      <c r="P41" s="10"/>
      <c r="Q41" s="9"/>
      <c r="R41" s="9"/>
      <c r="S41" s="9"/>
      <c r="T41" s="10"/>
    </row>
    <row r="42" spans="1:20" ht="15">
      <c r="A42" s="10">
        <v>32</v>
      </c>
      <c r="B42" s="116" t="s">
        <v>268</v>
      </c>
      <c r="C42" s="10"/>
      <c r="D42" s="18" t="s">
        <v>18</v>
      </c>
      <c r="E42" s="18">
        <v>23</v>
      </c>
      <c r="F42" s="121" t="str">
        <f>B33</f>
        <v>William Peterson</v>
      </c>
      <c r="G42" s="32">
        <v>4</v>
      </c>
      <c r="H42" s="10"/>
      <c r="I42" s="13" t="s">
        <v>78</v>
      </c>
      <c r="J42" s="10"/>
      <c r="K42" s="22">
        <v>12</v>
      </c>
      <c r="L42" s="10"/>
      <c r="M42" s="9"/>
      <c r="N42" s="9"/>
      <c r="O42" s="9"/>
      <c r="P42" s="10"/>
      <c r="Q42" s="9"/>
      <c r="R42" s="9"/>
      <c r="S42" s="9"/>
      <c r="T42" s="10"/>
    </row>
    <row r="43" spans="1:20" ht="15">
      <c r="A43" s="10"/>
      <c r="B43" s="10"/>
      <c r="C43" s="10"/>
      <c r="D43" s="18" t="s">
        <v>19</v>
      </c>
      <c r="E43" s="18">
        <v>26</v>
      </c>
      <c r="F43" s="121" t="str">
        <f>B36</f>
        <v>Tim Bange</v>
      </c>
      <c r="G43" s="34">
        <v>3</v>
      </c>
      <c r="H43" s="10"/>
      <c r="I43" s="18" t="s">
        <v>16</v>
      </c>
      <c r="J43" s="29" t="str">
        <f>IF(G30=2,F30,(IF(G31=2,F31,(IF(G32=2,F32,(IF(G33=2,F33,2.5)))))))</f>
        <v>Harry Sheahan</v>
      </c>
      <c r="K43" s="16">
        <v>4</v>
      </c>
      <c r="L43" s="10"/>
      <c r="M43" s="9"/>
      <c r="N43" s="10"/>
      <c r="O43" s="9"/>
      <c r="P43" s="10"/>
      <c r="Q43" s="9"/>
      <c r="R43" s="9"/>
      <c r="S43" s="9"/>
      <c r="T43" s="10"/>
    </row>
    <row r="44" spans="1:20" ht="15">
      <c r="A44" s="10"/>
      <c r="B44" s="10"/>
      <c r="C44" s="10"/>
      <c r="D44" s="9"/>
      <c r="E44" s="13" t="s">
        <v>10</v>
      </c>
      <c r="F44" s="68"/>
      <c r="G44" s="22">
        <v>8</v>
      </c>
      <c r="H44" s="10"/>
      <c r="I44" s="25" t="s">
        <v>17</v>
      </c>
      <c r="J44" s="31" t="str">
        <f>IF(G35=2,F35,(IF(G36=2,F36,(IF(G37=2,F37,(IF(G38=2,F38,2.6)))))))</f>
        <v>JoÃ£o MendonÃ§a</v>
      </c>
      <c r="K44" s="18">
        <v>1</v>
      </c>
      <c r="L44" s="10"/>
      <c r="M44" s="9"/>
      <c r="N44" s="10"/>
      <c r="O44" s="9"/>
      <c r="P44" s="10"/>
      <c r="Q44" s="9"/>
      <c r="R44" s="9"/>
      <c r="S44" s="9"/>
      <c r="T44" s="10"/>
    </row>
    <row r="45" spans="1:20" ht="15">
      <c r="A45" s="10"/>
      <c r="B45" s="10"/>
      <c r="C45" s="10"/>
      <c r="D45" s="18" t="s">
        <v>16</v>
      </c>
      <c r="E45" s="18">
        <v>2</v>
      </c>
      <c r="F45" s="121" t="str">
        <f>B12</f>
        <v>Ty Richardson</v>
      </c>
      <c r="G45" s="16">
        <v>4</v>
      </c>
      <c r="H45" s="10"/>
      <c r="I45" s="18" t="s">
        <v>18</v>
      </c>
      <c r="J45" s="31" t="str">
        <f>IF(G40=1,F40,(IF(G41=1,F41,(IF(G42=1,F42,(IF(G43=1,F43,1.7)))))))</f>
        <v>Tane Dobbyn</v>
      </c>
      <c r="K45" s="18">
        <v>2</v>
      </c>
      <c r="L45" s="10"/>
      <c r="M45" s="9"/>
      <c r="N45" s="9"/>
      <c r="O45" s="9"/>
      <c r="P45" s="10"/>
      <c r="Q45" s="9"/>
      <c r="R45" s="9"/>
      <c r="S45" s="9"/>
      <c r="T45" s="10"/>
    </row>
    <row r="46" spans="1:20" ht="15">
      <c r="A46" s="10"/>
      <c r="B46" s="10"/>
      <c r="C46" s="10"/>
      <c r="D46" s="18" t="s">
        <v>17</v>
      </c>
      <c r="E46" s="18">
        <v>15</v>
      </c>
      <c r="F46" s="121" t="str">
        <f>B25</f>
        <v>Finn Vette</v>
      </c>
      <c r="G46" s="18">
        <v>1</v>
      </c>
      <c r="H46" s="10"/>
      <c r="I46" s="21" t="s">
        <v>19</v>
      </c>
      <c r="J46" s="33" t="str">
        <f>IF(G45=1,F45,(IF(G46=1,F46,(IF(G47=1,F46,(IF(G47=1,F47,(IF(G48=1,F48,1.8)))))))))</f>
        <v>Finn Vette</v>
      </c>
      <c r="K46" s="21">
        <v>3</v>
      </c>
      <c r="L46" s="10"/>
      <c r="M46" s="9"/>
      <c r="N46" s="9"/>
      <c r="O46" s="9"/>
      <c r="P46" s="10"/>
      <c r="Q46" s="9"/>
      <c r="R46" s="9"/>
      <c r="S46" s="9"/>
      <c r="T46" s="10"/>
    </row>
    <row r="47" spans="1:20" ht="15">
      <c r="A47" s="10"/>
      <c r="B47" s="10"/>
      <c r="C47" s="10"/>
      <c r="D47" s="18" t="s">
        <v>18</v>
      </c>
      <c r="E47" s="18">
        <v>18</v>
      </c>
      <c r="F47" s="121" t="str">
        <f>B28</f>
        <v>Jahli Brooks</v>
      </c>
      <c r="G47" s="18">
        <v>2</v>
      </c>
      <c r="H47" s="10"/>
      <c r="I47" s="9"/>
      <c r="J47" s="9"/>
      <c r="K47" s="9"/>
      <c r="L47" s="10"/>
      <c r="M47" s="9"/>
      <c r="N47" s="9"/>
      <c r="O47" s="9"/>
      <c r="P47" s="10"/>
      <c r="Q47" s="9"/>
      <c r="R47" s="9"/>
      <c r="S47" s="9"/>
      <c r="T47" s="10"/>
    </row>
    <row r="48" spans="1:20" ht="15">
      <c r="A48" s="10"/>
      <c r="B48" s="10"/>
      <c r="C48" s="10"/>
      <c r="D48" s="18" t="s">
        <v>19</v>
      </c>
      <c r="E48" s="18">
        <v>31</v>
      </c>
      <c r="F48" s="121" t="str">
        <f>B41</f>
        <v>Luke Brumby</v>
      </c>
      <c r="G48" s="21">
        <v>3</v>
      </c>
      <c r="H48" s="10"/>
      <c r="I48" s="9"/>
      <c r="J48" s="9"/>
      <c r="K48" s="9"/>
      <c r="L48" s="10"/>
      <c r="M48" s="9"/>
      <c r="N48" s="9"/>
      <c r="O48" s="9"/>
      <c r="P48" s="10"/>
      <c r="Q48" s="9"/>
      <c r="R48" s="9"/>
      <c r="S48" s="9"/>
      <c r="T48" s="10"/>
    </row>
  </sheetData>
  <sheetProtection password="EDAE" sheet="1"/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C7">
      <selection activeCell="R17" sqref="R17"/>
    </sheetView>
  </sheetViews>
  <sheetFormatPr defaultColWidth="9.140625" defaultRowHeight="15"/>
  <cols>
    <col min="1" max="1" width="9.140625" style="2" hidden="1" customWidth="1"/>
    <col min="2" max="2" width="16.00390625" style="2" hidden="1" customWidth="1"/>
    <col min="3" max="3" width="6.57421875" style="2" customWidth="1"/>
    <col min="4" max="4" width="4.00390625" style="2" customWidth="1"/>
    <col min="5" max="5" width="5.421875" style="2" hidden="1" customWidth="1"/>
    <col min="6" max="6" width="21.00390625" style="7" customWidth="1"/>
    <col min="7" max="7" width="4.00390625" style="2" customWidth="1"/>
    <col min="8" max="8" width="6.140625" style="2" customWidth="1"/>
    <col min="9" max="9" width="3.8515625" style="2" customWidth="1"/>
    <col min="10" max="10" width="22.8515625" style="2" customWidth="1"/>
    <col min="11" max="11" width="3.57421875" style="2" customWidth="1"/>
    <col min="12" max="12" width="6.00390625" style="2" customWidth="1"/>
    <col min="13" max="13" width="3.28125" style="2" customWidth="1"/>
    <col min="14" max="14" width="24.7109375" style="2" customWidth="1"/>
    <col min="15" max="15" width="4.00390625" style="2" customWidth="1"/>
    <col min="16" max="16" width="9.140625" style="2" customWidth="1"/>
    <col min="17" max="17" width="4.140625" style="2" customWidth="1"/>
    <col min="18" max="18" width="21.57421875" style="2" customWidth="1"/>
    <col min="19" max="19" width="4.00390625" style="2" customWidth="1"/>
    <col min="20" max="16384" width="9.140625" style="2" customWidth="1"/>
  </cols>
  <sheetData>
    <row r="1" spans="3:14" ht="12">
      <c r="C1" s="1"/>
      <c r="D1" s="1"/>
      <c r="E1" s="1"/>
      <c r="F1" s="6"/>
      <c r="G1" s="3"/>
      <c r="H1" s="3"/>
      <c r="I1" s="3"/>
      <c r="J1" s="3"/>
      <c r="K1" s="3"/>
      <c r="L1" s="3"/>
      <c r="M1" s="3"/>
      <c r="N1" s="3"/>
    </row>
    <row r="2" spans="3:14" ht="12">
      <c r="C2" s="1"/>
      <c r="D2" s="1" t="s">
        <v>27</v>
      </c>
      <c r="F2" s="6"/>
      <c r="G2" s="1"/>
      <c r="J2" s="3"/>
      <c r="K2" s="3"/>
      <c r="L2" s="3"/>
      <c r="M2" s="3"/>
      <c r="N2" s="3"/>
    </row>
    <row r="3" spans="3:14" ht="12">
      <c r="C3" s="1"/>
      <c r="D3" s="8" t="s">
        <v>28</v>
      </c>
      <c r="F3" s="6"/>
      <c r="G3" s="1"/>
      <c r="J3" s="3"/>
      <c r="K3" s="3"/>
      <c r="L3" s="3"/>
      <c r="M3" s="3"/>
      <c r="N3" s="3"/>
    </row>
    <row r="4" spans="3:14" ht="12">
      <c r="C4" s="4"/>
      <c r="D4" s="8" t="s">
        <v>11</v>
      </c>
      <c r="F4" s="6"/>
      <c r="G4" s="1"/>
      <c r="J4" s="3"/>
      <c r="K4" s="3"/>
      <c r="L4" s="3"/>
      <c r="M4" s="3"/>
      <c r="N4" s="3"/>
    </row>
    <row r="5" spans="3:14" ht="12">
      <c r="C5" s="4"/>
      <c r="D5" s="8" t="s">
        <v>12</v>
      </c>
      <c r="F5" s="6"/>
      <c r="G5" s="1"/>
      <c r="J5" s="3"/>
      <c r="K5" s="3"/>
      <c r="L5" s="3"/>
      <c r="M5" s="3"/>
      <c r="N5" s="3"/>
    </row>
    <row r="6" spans="3:14" ht="12">
      <c r="C6" s="4"/>
      <c r="D6" s="8" t="s">
        <v>13</v>
      </c>
      <c r="J6" s="3"/>
      <c r="K6" s="3"/>
      <c r="L6" s="3"/>
      <c r="M6" s="3"/>
      <c r="N6" s="3"/>
    </row>
    <row r="7" spans="3:14" ht="12">
      <c r="C7" s="4"/>
      <c r="D7" s="1"/>
      <c r="E7" s="3"/>
      <c r="F7" s="126"/>
      <c r="G7" s="3"/>
      <c r="H7" s="3"/>
      <c r="I7" s="3"/>
      <c r="J7" s="3"/>
      <c r="K7" s="3"/>
      <c r="L7" s="3"/>
      <c r="M7" s="3"/>
      <c r="N7" s="3"/>
    </row>
    <row r="8" spans="3:14" ht="18.75">
      <c r="C8" s="3"/>
      <c r="D8" s="11" t="s">
        <v>25</v>
      </c>
      <c r="E8" s="3"/>
      <c r="F8" s="126"/>
      <c r="G8" s="3"/>
      <c r="H8" s="3"/>
      <c r="I8" s="3"/>
      <c r="J8" s="3"/>
      <c r="K8" s="3"/>
      <c r="L8" s="3"/>
      <c r="M8" s="3"/>
      <c r="N8" s="3"/>
    </row>
    <row r="9" spans="3:14" ht="18.75">
      <c r="C9" s="3"/>
      <c r="D9" s="11"/>
      <c r="E9" s="3"/>
      <c r="F9" s="126"/>
      <c r="G9" s="3"/>
      <c r="H9" s="3"/>
      <c r="I9" s="3"/>
      <c r="J9" s="3"/>
      <c r="K9" s="3"/>
      <c r="L9" s="3"/>
      <c r="M9" s="3"/>
      <c r="N9" s="3"/>
    </row>
    <row r="10" spans="1:20" ht="15">
      <c r="A10"/>
      <c r="B10"/>
      <c r="C10"/>
      <c r="D10" s="72" t="s">
        <v>15</v>
      </c>
      <c r="E10" s="73"/>
      <c r="F10" s="120"/>
      <c r="G10" s="73"/>
      <c r="H10" s="73"/>
      <c r="I10" s="73"/>
      <c r="J10" s="73"/>
      <c r="K10" s="73"/>
      <c r="L10" s="74"/>
      <c r="M10" s="73"/>
      <c r="N10" s="73"/>
      <c r="O10" s="73"/>
      <c r="P10" s="73"/>
      <c r="Q10" s="73"/>
      <c r="R10" s="73"/>
      <c r="S10" s="73"/>
      <c r="T10" s="73"/>
    </row>
    <row r="11" spans="1:20" ht="15">
      <c r="A11"/>
      <c r="B11"/>
      <c r="C11"/>
      <c r="D11" s="73" t="s">
        <v>5</v>
      </c>
      <c r="E11" s="73"/>
      <c r="F11" s="120"/>
      <c r="G11" s="73">
        <v>1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15">
      <c r="A12">
        <v>1</v>
      </c>
      <c r="B12" s="116" t="s">
        <v>201</v>
      </c>
      <c r="C12"/>
      <c r="D12" s="75" t="s">
        <v>16</v>
      </c>
      <c r="E12" s="76">
        <v>1</v>
      </c>
      <c r="F12" s="117" t="str">
        <f>B12</f>
        <v>Grace Kama</v>
      </c>
      <c r="G12" s="77">
        <v>1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15">
      <c r="A13">
        <v>2</v>
      </c>
      <c r="B13" s="116" t="s">
        <v>202</v>
      </c>
      <c r="C13"/>
      <c r="D13" s="78" t="s">
        <v>17</v>
      </c>
      <c r="E13" s="79">
        <v>6</v>
      </c>
      <c r="F13" s="118" t="str">
        <f>B17</f>
        <v>Phoebe Kane</v>
      </c>
      <c r="G13" s="80">
        <v>2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1:20" ht="15">
      <c r="A14">
        <v>3</v>
      </c>
      <c r="B14" s="116" t="s">
        <v>203</v>
      </c>
      <c r="C14"/>
      <c r="D14" s="78" t="s">
        <v>18</v>
      </c>
      <c r="E14" s="74">
        <v>15</v>
      </c>
      <c r="F14" s="119" t="str">
        <f>B26</f>
        <v>Caitlin Munoz</v>
      </c>
      <c r="G14" s="81">
        <v>3</v>
      </c>
      <c r="H14" s="73"/>
      <c r="I14" s="73"/>
      <c r="J14" s="73"/>
      <c r="K14" s="73"/>
      <c r="L14" s="73"/>
      <c r="M14" s="74"/>
      <c r="N14" s="74"/>
      <c r="O14" s="74"/>
      <c r="P14" s="73"/>
      <c r="Q14" s="73"/>
      <c r="R14" s="73"/>
      <c r="S14" s="73"/>
      <c r="T14" s="73"/>
    </row>
    <row r="15" spans="1:20" ht="15">
      <c r="A15">
        <v>4</v>
      </c>
      <c r="B15" s="116" t="s">
        <v>204</v>
      </c>
      <c r="C15"/>
      <c r="D15" s="82" t="s">
        <v>19</v>
      </c>
      <c r="E15" s="79">
        <v>20</v>
      </c>
      <c r="F15" s="118" t="str">
        <f>B31</f>
        <v>Alt. 2</v>
      </c>
      <c r="G15" s="80"/>
      <c r="H15" s="73"/>
      <c r="I15" s="72" t="s">
        <v>29</v>
      </c>
      <c r="J15" s="73"/>
      <c r="K15" s="73"/>
      <c r="L15" s="73"/>
      <c r="M15" s="74"/>
      <c r="N15" s="74"/>
      <c r="O15" s="74"/>
      <c r="P15" s="73"/>
      <c r="Q15" s="73"/>
      <c r="R15" s="73"/>
      <c r="S15" s="73"/>
      <c r="T15" s="73"/>
    </row>
    <row r="16" spans="1:20" ht="15">
      <c r="A16">
        <v>5</v>
      </c>
      <c r="B16" s="116" t="s">
        <v>205</v>
      </c>
      <c r="C16"/>
      <c r="D16" s="73" t="s">
        <v>0</v>
      </c>
      <c r="E16" s="73"/>
      <c r="F16" s="120"/>
      <c r="G16" s="73">
        <v>2</v>
      </c>
      <c r="H16" s="73"/>
      <c r="I16" s="73" t="s">
        <v>79</v>
      </c>
      <c r="J16" s="73"/>
      <c r="K16" s="73">
        <v>6</v>
      </c>
      <c r="L16" s="73"/>
      <c r="M16" s="74"/>
      <c r="N16" s="74"/>
      <c r="O16" s="73"/>
      <c r="P16" s="73"/>
      <c r="Q16" s="73"/>
      <c r="R16" s="73"/>
      <c r="S16" s="73"/>
      <c r="T16" s="73"/>
    </row>
    <row r="17" spans="1:20" ht="15">
      <c r="A17">
        <v>6</v>
      </c>
      <c r="B17" s="116" t="s">
        <v>206</v>
      </c>
      <c r="C17"/>
      <c r="D17" s="75" t="s">
        <v>16</v>
      </c>
      <c r="E17" s="83">
        <v>3</v>
      </c>
      <c r="F17" s="117" t="str">
        <f>B14</f>
        <v>Lucy Tandler</v>
      </c>
      <c r="G17" s="77">
        <v>1</v>
      </c>
      <c r="H17" s="73"/>
      <c r="I17" s="75" t="s">
        <v>16</v>
      </c>
      <c r="J17" s="84" t="str">
        <f>IF(G12=1,F12,(IF(G13=1,F13,(IF(G14=1,F14,(IF(G15=1,F15,1.1)))))))</f>
        <v>Grace Kama</v>
      </c>
      <c r="K17" s="75">
        <v>3</v>
      </c>
      <c r="L17" s="73"/>
      <c r="M17" s="74"/>
      <c r="N17" s="74"/>
      <c r="O17" s="73"/>
      <c r="P17" s="73"/>
      <c r="Q17" s="73"/>
      <c r="R17" s="73"/>
      <c r="S17" s="73"/>
      <c r="T17" s="73"/>
    </row>
    <row r="18" spans="1:20" ht="15">
      <c r="A18">
        <v>7</v>
      </c>
      <c r="B18" s="116" t="s">
        <v>127</v>
      </c>
      <c r="C18"/>
      <c r="D18" s="78" t="s">
        <v>17</v>
      </c>
      <c r="E18" s="85">
        <v>8</v>
      </c>
      <c r="F18" s="118" t="str">
        <f>B19</f>
        <v>Jahly Stokes</v>
      </c>
      <c r="G18" s="80">
        <v>3</v>
      </c>
      <c r="H18" s="73"/>
      <c r="I18" s="78" t="s">
        <v>18</v>
      </c>
      <c r="J18" s="84" t="str">
        <f>IF(G12=2,F12,(IF(G13=2,F13,(IF(G14=2,F14,(IF(G15=2,F15,2.1)))))))</f>
        <v>Phoebe Kane</v>
      </c>
      <c r="K18" s="78">
        <v>2</v>
      </c>
      <c r="L18" s="73"/>
      <c r="M18" s="74"/>
      <c r="N18" s="74"/>
      <c r="O18" s="73"/>
      <c r="P18" s="73"/>
      <c r="Q18" s="73"/>
      <c r="R18" s="73"/>
      <c r="S18" s="73"/>
      <c r="T18" s="73"/>
    </row>
    <row r="19" spans="1:20" ht="15">
      <c r="A19">
        <v>8</v>
      </c>
      <c r="B19" s="116" t="s">
        <v>128</v>
      </c>
      <c r="C19"/>
      <c r="D19" s="78" t="s">
        <v>18</v>
      </c>
      <c r="E19" s="86">
        <v>13</v>
      </c>
      <c r="F19" s="119" t="str">
        <f>B24</f>
        <v>Coco Cairns</v>
      </c>
      <c r="G19" s="81">
        <v>2</v>
      </c>
      <c r="H19" s="73"/>
      <c r="I19" s="78" t="s">
        <v>19</v>
      </c>
      <c r="J19" s="84" t="str">
        <f>IF(G17=1,F17,(IF(G18=1,F18,(IF(G19=1,F19,(IF(G20=1,F20,1.2)))))))</f>
        <v>Lucy Tandler</v>
      </c>
      <c r="K19" s="78">
        <v>1</v>
      </c>
      <c r="L19" s="73"/>
      <c r="M19" s="72" t="s">
        <v>75</v>
      </c>
      <c r="N19" s="87" t="s">
        <v>7</v>
      </c>
      <c r="O19" s="72">
        <v>10</v>
      </c>
      <c r="P19" s="73"/>
      <c r="Q19" s="73"/>
      <c r="R19" s="73"/>
      <c r="S19" s="73"/>
      <c r="T19" s="73"/>
    </row>
    <row r="20" spans="1:20" ht="15">
      <c r="A20">
        <v>9</v>
      </c>
      <c r="B20" s="116" t="s">
        <v>207</v>
      </c>
      <c r="C20"/>
      <c r="D20" s="82" t="s">
        <v>19</v>
      </c>
      <c r="E20" s="85">
        <v>18</v>
      </c>
      <c r="F20" s="118" t="str">
        <f>B29</f>
        <v>Millie Allwood</v>
      </c>
      <c r="G20" s="80">
        <v>4</v>
      </c>
      <c r="H20" s="73"/>
      <c r="I20" s="73"/>
      <c r="J20" s="88"/>
      <c r="K20" s="73"/>
      <c r="L20" s="73"/>
      <c r="M20" s="78" t="s">
        <v>16</v>
      </c>
      <c r="N20" s="89" t="str">
        <f>IF(K17=1,J17,(IF(K18=1,J18,(IF(K19=1,J19,1.6)))))</f>
        <v>Lucy Tandler</v>
      </c>
      <c r="O20" s="78">
        <v>1</v>
      </c>
      <c r="P20" s="73"/>
      <c r="Q20" s="73"/>
      <c r="R20" s="73"/>
      <c r="S20" s="73"/>
      <c r="T20" s="73"/>
    </row>
    <row r="21" spans="1:20" ht="15">
      <c r="A21">
        <v>10</v>
      </c>
      <c r="B21" s="116" t="s">
        <v>208</v>
      </c>
      <c r="C21"/>
      <c r="D21" s="73" t="s">
        <v>1</v>
      </c>
      <c r="E21" s="73"/>
      <c r="F21" s="120"/>
      <c r="G21" s="73">
        <v>3</v>
      </c>
      <c r="H21" s="73"/>
      <c r="I21" s="73" t="s">
        <v>73</v>
      </c>
      <c r="J21" s="73"/>
      <c r="K21" s="73">
        <v>7</v>
      </c>
      <c r="L21" s="73"/>
      <c r="M21" s="78" t="s">
        <v>18</v>
      </c>
      <c r="N21" s="89" t="str">
        <f>IF(K22=2,J22,(IF(K23=2,J23,(IF(K24=2,J24,(IF(K25=2,J25,2.7)))))))</f>
        <v>Cali Barrett</v>
      </c>
      <c r="O21" s="78">
        <v>2</v>
      </c>
      <c r="P21" s="73"/>
      <c r="Q21" s="72" t="s">
        <v>80</v>
      </c>
      <c r="R21" s="87" t="s">
        <v>6</v>
      </c>
      <c r="S21" s="72">
        <v>12</v>
      </c>
      <c r="T21" s="73"/>
    </row>
    <row r="22" spans="1:20" ht="15">
      <c r="A22">
        <v>11</v>
      </c>
      <c r="B22" s="116" t="s">
        <v>209</v>
      </c>
      <c r="C22"/>
      <c r="D22" s="75" t="s">
        <v>16</v>
      </c>
      <c r="E22" s="83">
        <v>4</v>
      </c>
      <c r="F22" s="117" t="str">
        <f>B15</f>
        <v>Poppy Corbett</v>
      </c>
      <c r="G22" s="77">
        <v>1</v>
      </c>
      <c r="H22" s="73"/>
      <c r="I22" s="75" t="s">
        <v>16</v>
      </c>
      <c r="J22" s="84" t="str">
        <f>IF(G17=2,F17,(IF(G18=2,F18,(IF(G19=2,F19,(IF(G20=2,F20,2.2)))))))</f>
        <v>Coco Cairns</v>
      </c>
      <c r="K22" s="75">
        <v>4</v>
      </c>
      <c r="L22" s="73"/>
      <c r="M22" s="78" t="s">
        <v>19</v>
      </c>
      <c r="N22" s="89" t="str">
        <f>IF(K28=2,J28,(IF(K29=2,J29,(IF(K30=2,J30,2.8)))))</f>
        <v>Bonnie Hills</v>
      </c>
      <c r="O22" s="78">
        <v>3</v>
      </c>
      <c r="P22" s="73"/>
      <c r="Q22" s="90" t="s">
        <v>16</v>
      </c>
      <c r="R22" s="91" t="str">
        <f>IF(O20=1,N20,(IF(O21=1,N21,(IF(O22=1,N22,1.9)))))</f>
        <v>Lucy Tandler</v>
      </c>
      <c r="S22" s="137">
        <v>1</v>
      </c>
      <c r="T22" s="73"/>
    </row>
    <row r="23" spans="1:20" ht="15">
      <c r="A23">
        <v>12</v>
      </c>
      <c r="B23" s="116" t="s">
        <v>210</v>
      </c>
      <c r="C23"/>
      <c r="D23" s="78" t="s">
        <v>17</v>
      </c>
      <c r="E23" s="85">
        <v>9</v>
      </c>
      <c r="F23" s="118" t="str">
        <f>B20</f>
        <v>Cali Barrett</v>
      </c>
      <c r="G23" s="80">
        <v>2</v>
      </c>
      <c r="H23" s="73"/>
      <c r="I23" s="78" t="s">
        <v>17</v>
      </c>
      <c r="J23" s="84" t="str">
        <f>IF(G22=1,F22,(IF(G23=1,F23,(IF(G24=1,F24,(IF(G25=1,F25,1.3)))))))</f>
        <v>Poppy Corbett</v>
      </c>
      <c r="K23" s="78">
        <v>1</v>
      </c>
      <c r="L23" s="73"/>
      <c r="M23" s="73"/>
      <c r="N23" s="73"/>
      <c r="O23" s="73"/>
      <c r="P23" s="73"/>
      <c r="Q23" s="92" t="s">
        <v>17</v>
      </c>
      <c r="R23" s="91" t="str">
        <f>IF(O20=2,N20,(IF(O21=2,N21,(IF(O22=2,N22,2.9)))))</f>
        <v>Cali Barrett</v>
      </c>
      <c r="S23" s="137">
        <v>3</v>
      </c>
      <c r="T23" s="73"/>
    </row>
    <row r="24" spans="1:20" ht="15">
      <c r="A24">
        <v>13</v>
      </c>
      <c r="B24" s="116" t="s">
        <v>211</v>
      </c>
      <c r="C24"/>
      <c r="D24" s="78" t="s">
        <v>18</v>
      </c>
      <c r="E24" s="86">
        <v>12</v>
      </c>
      <c r="F24" s="119" t="str">
        <f>B23</f>
        <v>Aliza Dunlop</v>
      </c>
      <c r="G24" s="81">
        <v>3</v>
      </c>
      <c r="H24" s="73"/>
      <c r="I24" s="78" t="s">
        <v>18</v>
      </c>
      <c r="J24" s="84" t="str">
        <f>IF(G22=2,F22,(IF(G23=2,F23,(IF(G24=2,F24,(IF(G25=2,F25,2.3)))))))</f>
        <v>Cali Barrett</v>
      </c>
      <c r="K24" s="78">
        <v>2</v>
      </c>
      <c r="L24" s="73"/>
      <c r="M24" s="73"/>
      <c r="N24" s="73"/>
      <c r="O24" s="73"/>
      <c r="P24" s="73"/>
      <c r="Q24" s="78" t="s">
        <v>18</v>
      </c>
      <c r="R24" s="89" t="str">
        <f>IF(O26=1,N26,(IF(O27=1,N27,(IF(O28=1,N28,1.1)))))</f>
        <v>Lilliana Bowrey</v>
      </c>
      <c r="S24" s="137">
        <v>2</v>
      </c>
      <c r="T24" s="73"/>
    </row>
    <row r="25" spans="1:20" ht="15">
      <c r="A25">
        <v>14</v>
      </c>
      <c r="B25" s="116" t="s">
        <v>212</v>
      </c>
      <c r="C25"/>
      <c r="D25" s="82" t="s">
        <v>19</v>
      </c>
      <c r="E25" s="85">
        <v>17</v>
      </c>
      <c r="F25" s="118" t="str">
        <f>B28</f>
        <v>Ashah Brown</v>
      </c>
      <c r="G25" s="80">
        <v>4</v>
      </c>
      <c r="H25" s="73"/>
      <c r="I25" s="82" t="s">
        <v>19</v>
      </c>
      <c r="J25" s="84" t="str">
        <f>IF(G27=1,F27,(IF(G28=1,F28,(IF(G29=1,F29,(IF(G30=1,F30,1.4)))))))</f>
        <v>Coral Fujino</v>
      </c>
      <c r="K25" s="82">
        <v>3</v>
      </c>
      <c r="L25" s="73"/>
      <c r="M25" s="72" t="s">
        <v>75</v>
      </c>
      <c r="N25" s="87" t="s">
        <v>8</v>
      </c>
      <c r="O25" s="72">
        <v>11</v>
      </c>
      <c r="P25" s="73"/>
      <c r="Q25" s="82" t="s">
        <v>19</v>
      </c>
      <c r="R25" s="89" t="str">
        <f>IF(O26=2,N26,(IF(O27=2,N27,(IF(O28=2,N28,2.2)))))</f>
        <v>Poppy Corbett</v>
      </c>
      <c r="S25" s="137">
        <v>4</v>
      </c>
      <c r="T25" s="73"/>
    </row>
    <row r="26" spans="1:20" ht="15">
      <c r="A26">
        <v>15</v>
      </c>
      <c r="B26" s="116" t="s">
        <v>213</v>
      </c>
      <c r="C26"/>
      <c r="D26" s="73" t="s">
        <v>2</v>
      </c>
      <c r="E26" s="73"/>
      <c r="F26" s="120"/>
      <c r="G26" s="73">
        <v>4</v>
      </c>
      <c r="H26" s="73"/>
      <c r="I26" s="73"/>
      <c r="J26" s="88"/>
      <c r="K26" s="73"/>
      <c r="L26" s="73"/>
      <c r="M26" s="78" t="s">
        <v>16</v>
      </c>
      <c r="N26" s="89" t="str">
        <f>IF(K17=2,J17,(IF(K18=2,J18,(IF(K19=2,J19,2.6)))))</f>
        <v>Phoebe Kane</v>
      </c>
      <c r="O26" s="78">
        <v>3</v>
      </c>
      <c r="P26" s="73"/>
      <c r="Q26" s="73"/>
      <c r="R26" s="73"/>
      <c r="S26" s="73"/>
      <c r="T26" s="73"/>
    </row>
    <row r="27" spans="1:20" ht="15">
      <c r="A27">
        <v>16</v>
      </c>
      <c r="B27" s="116" t="s">
        <v>214</v>
      </c>
      <c r="C27"/>
      <c r="D27" s="75" t="s">
        <v>16</v>
      </c>
      <c r="E27" s="83">
        <v>5</v>
      </c>
      <c r="F27" s="117" t="str">
        <f>B16</f>
        <v>Charlotte Mulley</v>
      </c>
      <c r="G27" s="77">
        <v>3</v>
      </c>
      <c r="H27" s="73"/>
      <c r="I27" s="73" t="s">
        <v>81</v>
      </c>
      <c r="J27" s="73"/>
      <c r="K27" s="73">
        <v>8</v>
      </c>
      <c r="L27" s="73"/>
      <c r="M27" s="78" t="s">
        <v>18</v>
      </c>
      <c r="N27" s="89" t="str">
        <f>IF(K22=1,J22,(IF(K23=1,J23,(IF(K24=1,J24,(IF(K25=1,J25,1.7)))))))</f>
        <v>Poppy Corbett</v>
      </c>
      <c r="O27" s="78">
        <v>2</v>
      </c>
      <c r="P27" s="73"/>
      <c r="Q27" s="73"/>
      <c r="R27" s="73"/>
      <c r="S27" s="73"/>
      <c r="T27" s="73"/>
    </row>
    <row r="28" spans="1:20" ht="15">
      <c r="A28">
        <v>17</v>
      </c>
      <c r="B28" s="116" t="s">
        <v>215</v>
      </c>
      <c r="C28"/>
      <c r="D28" s="78" t="s">
        <v>17</v>
      </c>
      <c r="E28" s="85">
        <v>10</v>
      </c>
      <c r="F28" s="118" t="str">
        <f>B21</f>
        <v>Coral Fujino</v>
      </c>
      <c r="G28" s="80">
        <v>1</v>
      </c>
      <c r="H28" s="73"/>
      <c r="I28" s="75" t="s">
        <v>16</v>
      </c>
      <c r="J28" s="84" t="str">
        <f>IF(G27=2,F27,(IF(G28=2,F28,(IF(G29=2,F29,(IF(G30=2,F30,2.4)))))))</f>
        <v>Bonnie Hills</v>
      </c>
      <c r="K28" s="75">
        <v>2</v>
      </c>
      <c r="L28" s="73"/>
      <c r="M28" s="78" t="s">
        <v>19</v>
      </c>
      <c r="N28" s="89" t="str">
        <f>IF(K28=1,J28,(IF(K29=1,J29,(IF(K30=1,J30,1.8)))))</f>
        <v>Lilliana Bowrey</v>
      </c>
      <c r="O28" s="78">
        <v>1</v>
      </c>
      <c r="P28" s="73"/>
      <c r="Q28" s="73"/>
      <c r="R28" s="73"/>
      <c r="S28" s="73"/>
      <c r="T28" s="73"/>
    </row>
    <row r="29" spans="1:20" ht="15">
      <c r="A29">
        <v>18</v>
      </c>
      <c r="B29" s="116" t="s">
        <v>216</v>
      </c>
      <c r="C29"/>
      <c r="D29" s="78" t="s">
        <v>18</v>
      </c>
      <c r="E29" s="86">
        <v>11</v>
      </c>
      <c r="F29" s="119" t="str">
        <f>B22</f>
        <v>Bonnie Hills</v>
      </c>
      <c r="G29" s="81">
        <v>2</v>
      </c>
      <c r="H29" s="73"/>
      <c r="I29" s="78" t="s">
        <v>18</v>
      </c>
      <c r="J29" s="89" t="str">
        <f>IF(G32=1,F32,(IF(G33=1,F33,(IF(G34=1,F34,(IF(G35=1,F35,1.5)))))))</f>
        <v>Lilliana Bowrey</v>
      </c>
      <c r="K29" s="78">
        <v>1</v>
      </c>
      <c r="L29" s="73"/>
      <c r="M29" s="73"/>
      <c r="N29" s="73"/>
      <c r="O29" s="73"/>
      <c r="P29" s="73"/>
      <c r="Q29" s="73"/>
      <c r="R29" s="73"/>
      <c r="S29" s="73"/>
      <c r="T29" s="73"/>
    </row>
    <row r="30" spans="1:20" ht="15">
      <c r="A30">
        <v>19</v>
      </c>
      <c r="B30" s="116" t="s">
        <v>135</v>
      </c>
      <c r="C30"/>
      <c r="D30" s="82" t="s">
        <v>19</v>
      </c>
      <c r="E30" s="85">
        <v>16</v>
      </c>
      <c r="F30" s="118" t="str">
        <f>B27</f>
        <v>Sophie Drew</v>
      </c>
      <c r="G30" s="80">
        <v>4</v>
      </c>
      <c r="H30" s="73"/>
      <c r="I30" s="78" t="s">
        <v>19</v>
      </c>
      <c r="J30" s="89" t="str">
        <f>IF(G32=2,F32,(IF(G33=2,F33,(IF(G34=2,F34,(IF(G35=2,F35,2.5)))))))</f>
        <v>Ruby Berry</v>
      </c>
      <c r="K30" s="78">
        <v>3</v>
      </c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15">
      <c r="A31">
        <v>20</v>
      </c>
      <c r="B31" s="116" t="s">
        <v>200</v>
      </c>
      <c r="C31"/>
      <c r="D31" s="73" t="s">
        <v>3</v>
      </c>
      <c r="E31" s="73"/>
      <c r="F31" s="120"/>
      <c r="G31" s="73">
        <v>5</v>
      </c>
      <c r="H31" s="73"/>
      <c r="I31" s="73"/>
      <c r="J31" s="73"/>
      <c r="K31" s="73"/>
      <c r="L31" s="73"/>
      <c r="M31" s="73"/>
      <c r="N31" s="73"/>
      <c r="O31" s="73"/>
      <c r="P31" s="72"/>
      <c r="Q31" s="73"/>
      <c r="R31" s="73"/>
      <c r="S31" s="73"/>
      <c r="T31" s="73"/>
    </row>
    <row r="32" spans="1:20" ht="15">
      <c r="A32"/>
      <c r="B32"/>
      <c r="C32"/>
      <c r="D32" s="75" t="s">
        <v>16</v>
      </c>
      <c r="E32" s="83">
        <v>2</v>
      </c>
      <c r="F32" s="117" t="str">
        <f>B13</f>
        <v>Lilliana Bowrey</v>
      </c>
      <c r="G32" s="77">
        <v>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ht="15">
      <c r="A33"/>
      <c r="B33"/>
      <c r="C33"/>
      <c r="D33" s="78" t="s">
        <v>17</v>
      </c>
      <c r="E33" s="85">
        <v>7</v>
      </c>
      <c r="F33" s="118" t="str">
        <f>B18</f>
        <v>Amarnie Barber</v>
      </c>
      <c r="G33" s="80">
        <v>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15">
      <c r="A34"/>
      <c r="B34"/>
      <c r="C34"/>
      <c r="D34" s="78" t="s">
        <v>18</v>
      </c>
      <c r="E34" s="86">
        <v>14</v>
      </c>
      <c r="F34" s="119" t="str">
        <f>B25</f>
        <v>Tayla Green</v>
      </c>
      <c r="G34" s="81">
        <v>3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ht="15">
      <c r="A35"/>
      <c r="B35"/>
      <c r="C35"/>
      <c r="D35" s="78" t="s">
        <v>19</v>
      </c>
      <c r="E35" s="85">
        <v>19</v>
      </c>
      <c r="F35" s="118" t="str">
        <f>B30</f>
        <v>Ruby Berry</v>
      </c>
      <c r="G35" s="80">
        <v>2</v>
      </c>
      <c r="H35" s="73"/>
      <c r="I35" s="73"/>
      <c r="J35" s="73"/>
      <c r="K35" s="73"/>
      <c r="L35" s="73"/>
      <c r="M35" s="74"/>
      <c r="N35" s="74"/>
      <c r="O35" s="74"/>
      <c r="P35" s="73"/>
      <c r="Q35" s="73"/>
      <c r="R35" s="73"/>
      <c r="S35" s="73"/>
      <c r="T35" s="73"/>
    </row>
  </sheetData>
  <sheetProtection password="EDAE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K1">
      <selection activeCell="V16" sqref="V16"/>
    </sheetView>
  </sheetViews>
  <sheetFormatPr defaultColWidth="9.140625" defaultRowHeight="15"/>
  <cols>
    <col min="1" max="1" width="9.140625" style="2" hidden="1" customWidth="1"/>
    <col min="2" max="2" width="20.00390625" style="2" hidden="1" customWidth="1"/>
    <col min="3" max="3" width="8.7109375" style="2" customWidth="1"/>
    <col min="4" max="4" width="4.140625" style="2" customWidth="1"/>
    <col min="5" max="5" width="5.28125" style="2" hidden="1" customWidth="1"/>
    <col min="6" max="6" width="23.8515625" style="2" customWidth="1"/>
    <col min="7" max="7" width="4.28125" style="2" customWidth="1"/>
    <col min="8" max="8" width="6.57421875" style="2" customWidth="1"/>
    <col min="9" max="9" width="3.8515625" style="2" customWidth="1"/>
    <col min="10" max="10" width="23.421875" style="2" customWidth="1"/>
    <col min="11" max="11" width="4.28125" style="2" customWidth="1"/>
    <col min="12" max="12" width="7.00390625" style="2" customWidth="1"/>
    <col min="13" max="13" width="5.00390625" style="2" customWidth="1"/>
    <col min="14" max="14" width="24.7109375" style="2" customWidth="1"/>
    <col min="15" max="15" width="4.8515625" style="2" customWidth="1"/>
    <col min="16" max="16" width="3.421875" style="2" customWidth="1"/>
    <col min="17" max="17" width="4.7109375" style="2" customWidth="1"/>
    <col min="18" max="18" width="22.140625" style="2" customWidth="1"/>
    <col min="19" max="19" width="5.28125" style="2" customWidth="1"/>
    <col min="20" max="20" width="6.7109375" style="2" customWidth="1"/>
    <col min="21" max="21" width="4.28125" style="2" customWidth="1"/>
    <col min="22" max="22" width="21.421875" style="2" customWidth="1"/>
    <col min="23" max="24" width="5.57421875" style="2" customWidth="1"/>
    <col min="25" max="25" width="4.140625" style="2" customWidth="1"/>
    <col min="26" max="26" width="9.140625" style="2" customWidth="1"/>
    <col min="27" max="27" width="4.7109375" style="2" customWidth="1"/>
    <col min="28" max="28" width="22.8515625" style="2" customWidth="1"/>
    <col min="29" max="29" width="4.421875" style="2" customWidth="1"/>
    <col min="30" max="16384" width="9.140625" style="2" customWidth="1"/>
  </cols>
  <sheetData>
    <row r="1" spans="7:9" ht="12">
      <c r="G1" s="1"/>
      <c r="H1" s="1"/>
      <c r="I1" s="1"/>
    </row>
    <row r="2" spans="4:6" ht="12">
      <c r="D2" s="1" t="s">
        <v>27</v>
      </c>
      <c r="E2" s="6"/>
      <c r="F2" s="1"/>
    </row>
    <row r="3" spans="4:6" ht="12">
      <c r="D3" s="8" t="s">
        <v>28</v>
      </c>
      <c r="E3" s="6"/>
      <c r="F3" s="1"/>
    </row>
    <row r="4" spans="4:6" ht="12">
      <c r="D4" s="8" t="s">
        <v>11</v>
      </c>
      <c r="E4" s="6"/>
      <c r="F4" s="1"/>
    </row>
    <row r="5" spans="4:6" ht="12">
      <c r="D5" s="8" t="s">
        <v>12</v>
      </c>
      <c r="E5" s="6"/>
      <c r="F5" s="1"/>
    </row>
    <row r="6" spans="4:5" ht="12">
      <c r="D6" s="8" t="s">
        <v>13</v>
      </c>
      <c r="E6" s="7"/>
    </row>
    <row r="7" spans="7:9" ht="12">
      <c r="G7" s="1"/>
      <c r="H7" s="1"/>
      <c r="I7" s="1"/>
    </row>
    <row r="8" spans="4:14" ht="18.75">
      <c r="D8" s="11" t="s">
        <v>96</v>
      </c>
      <c r="H8" s="93"/>
      <c r="I8" s="93"/>
      <c r="N8" s="3"/>
    </row>
    <row r="9" spans="1:25" ht="15">
      <c r="A9"/>
      <c r="B9"/>
      <c r="C9"/>
      <c r="D9" s="72" t="s">
        <v>15</v>
      </c>
      <c r="E9"/>
      <c r="F9"/>
      <c r="G9"/>
      <c r="J9" s="72" t="s">
        <v>29</v>
      </c>
      <c r="K9" s="73"/>
      <c r="L9" s="73"/>
      <c r="M9" s="73"/>
      <c r="N9" s="72" t="s">
        <v>95</v>
      </c>
      <c r="O9" s="74"/>
      <c r="P9" s="73"/>
      <c r="Q9" s="73"/>
      <c r="R9" s="72" t="s">
        <v>94</v>
      </c>
      <c r="S9" s="73"/>
      <c r="T9" s="73"/>
      <c r="U9" s="73"/>
      <c r="V9" s="72" t="s">
        <v>82</v>
      </c>
      <c r="W9" s="73"/>
      <c r="X9" s="73"/>
      <c r="Y9" s="73"/>
    </row>
    <row r="10" spans="1:25" ht="15">
      <c r="A10">
        <v>1</v>
      </c>
      <c r="B10" s="116" t="s">
        <v>217</v>
      </c>
      <c r="C10"/>
      <c r="E10" s="95" t="s">
        <v>83</v>
      </c>
      <c r="F10" s="96"/>
      <c r="G10" s="96"/>
      <c r="H10" s="96"/>
      <c r="I10" s="96"/>
      <c r="J10" s="95" t="s">
        <v>84</v>
      </c>
      <c r="K10" s="96"/>
      <c r="L10" s="97"/>
      <c r="M10" s="97"/>
      <c r="N10" s="95" t="s">
        <v>84</v>
      </c>
      <c r="O10" s="96"/>
      <c r="P10" s="97"/>
      <c r="Q10" s="97"/>
      <c r="R10" s="95" t="s">
        <v>84</v>
      </c>
      <c r="S10" s="96"/>
      <c r="T10" s="94"/>
      <c r="U10" s="94"/>
      <c r="V10" s="94" t="s">
        <v>84</v>
      </c>
      <c r="W10" s="94"/>
      <c r="X10" s="94"/>
      <c r="Y10" s="73"/>
    </row>
    <row r="11" spans="1:25" ht="15">
      <c r="A11">
        <v>2</v>
      </c>
      <c r="B11" s="116" t="s">
        <v>218</v>
      </c>
      <c r="C11">
        <v>1</v>
      </c>
      <c r="D11" s="75" t="s">
        <v>16</v>
      </c>
      <c r="E11" s="101">
        <v>1</v>
      </c>
      <c r="F11" s="98" t="str">
        <f>B10</f>
        <v>Ethan Stocks</v>
      </c>
      <c r="G11" s="98">
        <v>1</v>
      </c>
      <c r="H11" s="97"/>
      <c r="I11" s="75" t="s">
        <v>16</v>
      </c>
      <c r="J11" s="98" t="s">
        <v>217</v>
      </c>
      <c r="K11" s="99">
        <v>1</v>
      </c>
      <c r="L11" s="97"/>
      <c r="M11" s="75" t="s">
        <v>16</v>
      </c>
      <c r="N11" s="98" t="str">
        <f>J11</f>
        <v>Ethan Stocks</v>
      </c>
      <c r="O11" s="99">
        <v>1</v>
      </c>
      <c r="P11" s="97"/>
      <c r="Q11" s="75" t="s">
        <v>16</v>
      </c>
      <c r="R11" s="98" t="str">
        <f>N11</f>
        <v>Ethan Stocks</v>
      </c>
      <c r="S11" s="98">
        <v>2</v>
      </c>
      <c r="T11" s="94"/>
      <c r="U11" s="75" t="s">
        <v>16</v>
      </c>
      <c r="V11" s="98" t="str">
        <f>R12</f>
        <v>Jamie Thomson</v>
      </c>
      <c r="W11" s="111">
        <v>2</v>
      </c>
      <c r="X11" s="94"/>
      <c r="Y11" s="73"/>
    </row>
    <row r="12" spans="1:25" ht="15">
      <c r="A12">
        <v>3</v>
      </c>
      <c r="B12" s="116" t="s">
        <v>139</v>
      </c>
      <c r="C12"/>
      <c r="D12" s="78" t="s">
        <v>17</v>
      </c>
      <c r="E12" s="101">
        <v>20</v>
      </c>
      <c r="F12" s="98" t="str">
        <f>B29</f>
        <v>Brayden Drew</v>
      </c>
      <c r="G12" s="98">
        <v>3</v>
      </c>
      <c r="H12" s="97"/>
      <c r="I12" s="78" t="s">
        <v>17</v>
      </c>
      <c r="J12" s="98" t="s">
        <v>153</v>
      </c>
      <c r="K12" s="99">
        <v>2</v>
      </c>
      <c r="L12" s="97"/>
      <c r="M12" s="78" t="s">
        <v>18</v>
      </c>
      <c r="N12" s="98" t="str">
        <f>J12</f>
        <v>Finn Vette</v>
      </c>
      <c r="O12" s="99">
        <v>2</v>
      </c>
      <c r="P12" s="97"/>
      <c r="Q12" s="78" t="s">
        <v>18</v>
      </c>
      <c r="R12" s="98" t="str">
        <f>N16</f>
        <v>Jamie Thomson</v>
      </c>
      <c r="S12" s="98">
        <v>1</v>
      </c>
      <c r="T12" s="94"/>
      <c r="U12" s="78" t="s">
        <v>17</v>
      </c>
      <c r="V12" s="98" t="str">
        <f>R11</f>
        <v>Ethan Stocks</v>
      </c>
      <c r="W12" s="111">
        <v>3</v>
      </c>
      <c r="X12" s="94"/>
      <c r="Y12" s="73"/>
    </row>
    <row r="13" spans="1:25" ht="15">
      <c r="A13">
        <v>4</v>
      </c>
      <c r="B13" s="116" t="s">
        <v>219</v>
      </c>
      <c r="C13"/>
      <c r="D13" s="78" t="s">
        <v>18</v>
      </c>
      <c r="E13" s="101">
        <v>21</v>
      </c>
      <c r="F13" s="98" t="str">
        <f>B30</f>
        <v>Cooper Henricks</v>
      </c>
      <c r="G13" s="98">
        <v>4</v>
      </c>
      <c r="H13" s="97"/>
      <c r="I13" s="78" t="s">
        <v>18</v>
      </c>
      <c r="J13" s="98" t="s">
        <v>219</v>
      </c>
      <c r="K13" s="99">
        <v>3</v>
      </c>
      <c r="L13" s="97"/>
      <c r="M13" s="82" t="s">
        <v>19</v>
      </c>
      <c r="N13" s="98" t="str">
        <f>J18</f>
        <v>Monnojo Yahigi</v>
      </c>
      <c r="O13" s="99">
        <v>3</v>
      </c>
      <c r="P13" s="97"/>
      <c r="Q13" s="82" t="s">
        <v>19</v>
      </c>
      <c r="R13" s="98" t="str">
        <f>N21</f>
        <v>Taj Stokes</v>
      </c>
      <c r="S13" s="98">
        <v>3</v>
      </c>
      <c r="T13" s="94"/>
      <c r="U13" s="78" t="s">
        <v>18</v>
      </c>
      <c r="V13" s="98" t="str">
        <f>R16</f>
        <v>Zane Assink</v>
      </c>
      <c r="W13" s="111">
        <v>4</v>
      </c>
      <c r="X13" s="94"/>
      <c r="Y13" s="73"/>
    </row>
    <row r="14" spans="1:25" ht="15">
      <c r="A14">
        <v>5</v>
      </c>
      <c r="B14" s="116" t="s">
        <v>220</v>
      </c>
      <c r="C14"/>
      <c r="D14" s="82" t="s">
        <v>19</v>
      </c>
      <c r="E14" s="101">
        <v>40</v>
      </c>
      <c r="F14" s="98" t="str">
        <f>B49</f>
        <v>Finn Vette</v>
      </c>
      <c r="G14" s="98">
        <v>2</v>
      </c>
      <c r="H14" s="97"/>
      <c r="I14" s="82" t="s">
        <v>19</v>
      </c>
      <c r="J14" s="98" t="s">
        <v>238</v>
      </c>
      <c r="K14" s="99">
        <v>4</v>
      </c>
      <c r="L14" s="97"/>
      <c r="M14" s="97"/>
      <c r="N14" s="102" t="s">
        <v>85</v>
      </c>
      <c r="O14" s="103"/>
      <c r="P14" s="97"/>
      <c r="Q14" s="97"/>
      <c r="R14" s="102" t="s">
        <v>85</v>
      </c>
      <c r="S14" s="94"/>
      <c r="T14" s="94"/>
      <c r="U14" s="82" t="s">
        <v>19</v>
      </c>
      <c r="V14" s="98" t="str">
        <f>R17</f>
        <v>Marlon Harrison</v>
      </c>
      <c r="W14" s="111">
        <v>1</v>
      </c>
      <c r="X14" s="94"/>
      <c r="Y14" s="73"/>
    </row>
    <row r="15" spans="1:25" ht="15">
      <c r="A15">
        <v>6</v>
      </c>
      <c r="B15" s="116" t="s">
        <v>140</v>
      </c>
      <c r="C15"/>
      <c r="D15" s="73"/>
      <c r="E15" s="102" t="s">
        <v>85</v>
      </c>
      <c r="F15" s="96"/>
      <c r="G15" s="97"/>
      <c r="H15" s="97"/>
      <c r="I15" s="73"/>
      <c r="J15" s="102" t="s">
        <v>85</v>
      </c>
      <c r="K15" s="103"/>
      <c r="L15" s="97"/>
      <c r="M15" s="75" t="s">
        <v>16</v>
      </c>
      <c r="N15" s="98" t="str">
        <f>J16</f>
        <v>Zane Assink</v>
      </c>
      <c r="O15" s="99">
        <v>1</v>
      </c>
      <c r="P15" s="97"/>
      <c r="Q15" s="75" t="s">
        <v>16</v>
      </c>
      <c r="R15" s="98" t="str">
        <f>N12</f>
        <v>Finn Vette</v>
      </c>
      <c r="S15" s="100">
        <v>3</v>
      </c>
      <c r="T15" s="94"/>
      <c r="U15" s="94"/>
      <c r="V15" s="94"/>
      <c r="W15" s="94"/>
      <c r="X15" s="94"/>
      <c r="Y15" s="73"/>
    </row>
    <row r="16" spans="1:25" ht="15">
      <c r="A16">
        <v>7</v>
      </c>
      <c r="B16" s="116" t="s">
        <v>221</v>
      </c>
      <c r="C16">
        <v>2</v>
      </c>
      <c r="D16" s="75" t="s">
        <v>16</v>
      </c>
      <c r="E16" s="101">
        <v>4</v>
      </c>
      <c r="F16" s="98" t="str">
        <f>B13</f>
        <v>Indi White</v>
      </c>
      <c r="G16" s="98">
        <v>1</v>
      </c>
      <c r="H16" s="97"/>
      <c r="I16" s="75" t="s">
        <v>16</v>
      </c>
      <c r="J16" s="98" t="s">
        <v>230</v>
      </c>
      <c r="K16" s="99">
        <v>2</v>
      </c>
      <c r="L16" s="97"/>
      <c r="M16" s="78" t="s">
        <v>17</v>
      </c>
      <c r="N16" s="98" t="str">
        <f>J23</f>
        <v>Jamie Thomson</v>
      </c>
      <c r="O16" s="99">
        <v>2</v>
      </c>
      <c r="P16" s="97"/>
      <c r="Q16" s="78" t="s">
        <v>18</v>
      </c>
      <c r="R16" s="98" t="str">
        <f>N15</f>
        <v>Zane Assink</v>
      </c>
      <c r="S16" s="100">
        <v>1</v>
      </c>
      <c r="T16" s="94"/>
      <c r="U16" s="94"/>
      <c r="V16" s="94"/>
      <c r="W16" s="94"/>
      <c r="X16" s="94"/>
      <c r="Y16" s="73"/>
    </row>
    <row r="17" spans="1:25" ht="15">
      <c r="A17">
        <v>8</v>
      </c>
      <c r="B17" s="116" t="s">
        <v>222</v>
      </c>
      <c r="C17"/>
      <c r="D17" s="78" t="s">
        <v>17</v>
      </c>
      <c r="E17" s="101">
        <v>17</v>
      </c>
      <c r="F17" s="98" t="str">
        <f>B26</f>
        <v>Benny Wilson</v>
      </c>
      <c r="G17" s="98">
        <v>3</v>
      </c>
      <c r="H17" s="97"/>
      <c r="I17" s="78" t="s">
        <v>17</v>
      </c>
      <c r="J17" s="98" t="s">
        <v>220</v>
      </c>
      <c r="K17" s="99">
        <v>4</v>
      </c>
      <c r="L17" s="97"/>
      <c r="M17" s="78" t="s">
        <v>18</v>
      </c>
      <c r="N17" s="98" t="str">
        <f>J24</f>
        <v>Keo Bartholomew</v>
      </c>
      <c r="O17" s="99">
        <v>3</v>
      </c>
      <c r="P17" s="97"/>
      <c r="Q17" s="82" t="s">
        <v>19</v>
      </c>
      <c r="R17" s="98" t="str">
        <f>N20</f>
        <v>Marlon Harrison</v>
      </c>
      <c r="S17" s="100">
        <v>2</v>
      </c>
      <c r="T17" s="94"/>
      <c r="U17" s="94"/>
      <c r="V17" s="94"/>
      <c r="W17" s="94"/>
      <c r="X17" s="94"/>
      <c r="Y17" s="73"/>
    </row>
    <row r="18" spans="1:25" ht="15">
      <c r="A18">
        <v>9</v>
      </c>
      <c r="B18" s="116" t="s">
        <v>223</v>
      </c>
      <c r="C18"/>
      <c r="D18" s="78" t="s">
        <v>18</v>
      </c>
      <c r="E18" s="101">
        <v>24</v>
      </c>
      <c r="F18" s="98" t="str">
        <f>B33</f>
        <v>Kasey Lane</v>
      </c>
      <c r="G18" s="98">
        <v>2</v>
      </c>
      <c r="H18" s="97"/>
      <c r="I18" s="78" t="s">
        <v>18</v>
      </c>
      <c r="J18" s="98" t="s">
        <v>269</v>
      </c>
      <c r="K18" s="99">
        <v>1</v>
      </c>
      <c r="L18" s="97"/>
      <c r="M18" s="82" t="s">
        <v>19</v>
      </c>
      <c r="N18" s="98" t="str">
        <f>J27</f>
        <v>Ethan Hartge</v>
      </c>
      <c r="O18" s="99">
        <v>4</v>
      </c>
      <c r="P18" s="97"/>
      <c r="Q18" s="97"/>
      <c r="R18" s="94"/>
      <c r="S18" s="94"/>
      <c r="T18" s="94"/>
      <c r="U18" s="94"/>
      <c r="V18" s="94"/>
      <c r="W18" s="94"/>
      <c r="X18" s="94"/>
      <c r="Y18" s="73"/>
    </row>
    <row r="19" spans="1:25" ht="15">
      <c r="A19">
        <v>10</v>
      </c>
      <c r="B19" s="116" t="s">
        <v>224</v>
      </c>
      <c r="C19"/>
      <c r="D19" s="82" t="s">
        <v>19</v>
      </c>
      <c r="E19" s="101">
        <v>37</v>
      </c>
      <c r="F19" s="98" t="str">
        <f>B46</f>
        <v>Kaiden Smales</v>
      </c>
      <c r="G19" s="98">
        <v>4</v>
      </c>
      <c r="H19" s="97"/>
      <c r="I19" s="82" t="s">
        <v>19</v>
      </c>
      <c r="J19" s="98" t="s">
        <v>227</v>
      </c>
      <c r="K19" s="99">
        <v>3</v>
      </c>
      <c r="L19" s="97"/>
      <c r="M19" s="97"/>
      <c r="N19" s="102" t="s">
        <v>86</v>
      </c>
      <c r="O19" s="103"/>
      <c r="P19" s="97"/>
      <c r="Q19" s="97"/>
      <c r="R19" s="105"/>
      <c r="S19" s="105"/>
      <c r="T19" s="94"/>
      <c r="U19" s="94"/>
      <c r="V19" s="94"/>
      <c r="W19" s="94"/>
      <c r="X19" s="94"/>
      <c r="Y19" s="73"/>
    </row>
    <row r="20" spans="1:25" ht="15">
      <c r="A20">
        <v>11</v>
      </c>
      <c r="B20" s="116" t="s">
        <v>225</v>
      </c>
      <c r="C20"/>
      <c r="D20" s="73"/>
      <c r="E20" s="102" t="s">
        <v>86</v>
      </c>
      <c r="F20" s="96"/>
      <c r="G20" s="97"/>
      <c r="H20" s="97"/>
      <c r="I20" s="73"/>
      <c r="J20" s="102" t="s">
        <v>86</v>
      </c>
      <c r="K20" s="103"/>
      <c r="L20" s="97"/>
      <c r="M20" s="75" t="s">
        <v>16</v>
      </c>
      <c r="N20" s="98" t="str">
        <f>J31</f>
        <v>Marlon Harrison</v>
      </c>
      <c r="O20" s="98">
        <v>1</v>
      </c>
      <c r="P20" s="97"/>
      <c r="Q20" s="97"/>
      <c r="R20" s="94"/>
      <c r="S20" s="94"/>
      <c r="T20" s="94"/>
      <c r="U20" s="94"/>
      <c r="V20" s="94"/>
      <c r="W20" s="94"/>
      <c r="X20" s="94"/>
      <c r="Y20" s="73"/>
    </row>
    <row r="21" spans="1:25" ht="15">
      <c r="A21">
        <v>12</v>
      </c>
      <c r="B21" s="116" t="s">
        <v>226</v>
      </c>
      <c r="C21">
        <v>3</v>
      </c>
      <c r="D21" s="75" t="s">
        <v>16</v>
      </c>
      <c r="E21" s="101">
        <v>5</v>
      </c>
      <c r="F21" s="98" t="str">
        <f>B14</f>
        <v>Jackson Graham</v>
      </c>
      <c r="G21" s="98">
        <v>2</v>
      </c>
      <c r="H21" s="97"/>
      <c r="I21" s="75" t="s">
        <v>16</v>
      </c>
      <c r="J21" s="98" t="s">
        <v>223</v>
      </c>
      <c r="K21" s="98">
        <v>3</v>
      </c>
      <c r="L21" s="97"/>
      <c r="M21" s="78" t="s">
        <v>18</v>
      </c>
      <c r="N21" s="98" t="str">
        <f>J33</f>
        <v>Taj Stokes</v>
      </c>
      <c r="O21" s="98">
        <v>2</v>
      </c>
      <c r="P21" s="97"/>
      <c r="Q21" s="97"/>
      <c r="R21" s="94"/>
      <c r="S21" s="94"/>
      <c r="T21" s="94"/>
      <c r="U21" s="94"/>
      <c r="V21" s="94"/>
      <c r="W21" s="94"/>
      <c r="X21" s="94"/>
      <c r="Y21" s="73"/>
    </row>
    <row r="22" spans="1:25" ht="15">
      <c r="A22">
        <v>13</v>
      </c>
      <c r="B22" s="116" t="s">
        <v>227</v>
      </c>
      <c r="C22"/>
      <c r="D22" s="78" t="s">
        <v>17</v>
      </c>
      <c r="E22" s="101">
        <v>16</v>
      </c>
      <c r="F22" s="98" t="str">
        <f>B25</f>
        <v>Zane Assink</v>
      </c>
      <c r="G22" s="98">
        <v>1</v>
      </c>
      <c r="H22" s="97"/>
      <c r="I22" s="78" t="s">
        <v>17</v>
      </c>
      <c r="J22" s="98" t="s">
        <v>226</v>
      </c>
      <c r="K22" s="98">
        <v>4</v>
      </c>
      <c r="L22" s="97"/>
      <c r="M22" s="82" t="s">
        <v>19</v>
      </c>
      <c r="N22" s="98" t="str">
        <f>J26</f>
        <v>Will Carter</v>
      </c>
      <c r="O22" s="98">
        <v>3</v>
      </c>
      <c r="P22" s="97"/>
      <c r="Q22" s="97"/>
      <c r="R22" s="94"/>
      <c r="S22" s="94"/>
      <c r="T22" s="94"/>
      <c r="U22" s="94"/>
      <c r="V22" s="94"/>
      <c r="W22" s="94"/>
      <c r="X22" s="94"/>
      <c r="Y22" s="73"/>
    </row>
    <row r="23" spans="1:25" ht="15">
      <c r="A23">
        <v>14</v>
      </c>
      <c r="B23" s="116" t="s">
        <v>228</v>
      </c>
      <c r="C23"/>
      <c r="D23" s="78" t="s">
        <v>18</v>
      </c>
      <c r="E23" s="101">
        <v>25</v>
      </c>
      <c r="F23" s="98" t="str">
        <f>B34</f>
        <v>Kai Bailey</v>
      </c>
      <c r="G23" s="98">
        <v>4</v>
      </c>
      <c r="H23" s="97"/>
      <c r="I23" s="78" t="s">
        <v>18</v>
      </c>
      <c r="J23" s="98" t="s">
        <v>224</v>
      </c>
      <c r="K23" s="98">
        <v>1</v>
      </c>
      <c r="L23" s="97"/>
      <c r="M23" s="97"/>
      <c r="N23" s="94"/>
      <c r="O23" s="94"/>
      <c r="P23" s="97"/>
      <c r="Q23" s="97"/>
      <c r="R23" s="94"/>
      <c r="S23" s="94"/>
      <c r="T23" s="94"/>
      <c r="U23" s="94"/>
      <c r="V23" s="94"/>
      <c r="W23" s="94"/>
      <c r="X23" s="94"/>
      <c r="Y23" s="73"/>
    </row>
    <row r="24" spans="1:25" ht="15">
      <c r="A24">
        <v>15</v>
      </c>
      <c r="B24" s="116" t="s">
        <v>229</v>
      </c>
      <c r="C24"/>
      <c r="D24" s="82" t="s">
        <v>19</v>
      </c>
      <c r="E24" s="101">
        <v>36</v>
      </c>
      <c r="F24" s="98" t="str">
        <f>B45</f>
        <v>Luca Warman-Flood</v>
      </c>
      <c r="G24" s="98">
        <v>3</v>
      </c>
      <c r="H24" s="97"/>
      <c r="I24" s="82" t="s">
        <v>19</v>
      </c>
      <c r="J24" s="106" t="s">
        <v>225</v>
      </c>
      <c r="K24" s="98">
        <v>2</v>
      </c>
      <c r="L24" s="97"/>
      <c r="M24" s="97"/>
      <c r="N24" s="94"/>
      <c r="O24" s="94"/>
      <c r="P24" s="97"/>
      <c r="Q24" s="97"/>
      <c r="R24" s="107"/>
      <c r="S24" s="103"/>
      <c r="T24" s="94"/>
      <c r="U24" s="94"/>
      <c r="V24" s="94"/>
      <c r="W24" s="94"/>
      <c r="X24" s="94"/>
      <c r="Y24" s="73"/>
    </row>
    <row r="25" spans="1:25" ht="15">
      <c r="A25">
        <v>16</v>
      </c>
      <c r="B25" s="116" t="s">
        <v>230</v>
      </c>
      <c r="C25"/>
      <c r="D25" s="73"/>
      <c r="E25" s="102" t="s">
        <v>87</v>
      </c>
      <c r="F25" s="103"/>
      <c r="G25" s="97"/>
      <c r="H25" s="97"/>
      <c r="I25" s="73"/>
      <c r="J25" s="105" t="s">
        <v>87</v>
      </c>
      <c r="K25" s="94"/>
      <c r="L25" s="94"/>
      <c r="M25" s="94"/>
      <c r="N25" s="94"/>
      <c r="O25" s="94"/>
      <c r="P25" s="94"/>
      <c r="Q25" s="94"/>
      <c r="R25" s="104"/>
      <c r="S25" s="104"/>
      <c r="T25" s="94"/>
      <c r="U25" s="94"/>
      <c r="V25" s="94"/>
      <c r="W25" s="94"/>
      <c r="X25" s="94"/>
      <c r="Y25" s="73"/>
    </row>
    <row r="26" spans="1:25" ht="15">
      <c r="A26">
        <v>17</v>
      </c>
      <c r="B26" s="116" t="s">
        <v>231</v>
      </c>
      <c r="C26">
        <v>4</v>
      </c>
      <c r="D26" s="75" t="s">
        <v>16</v>
      </c>
      <c r="E26" s="101">
        <v>8</v>
      </c>
      <c r="F26" s="98" t="str">
        <f>B17</f>
        <v>Monnojo Yahagi</v>
      </c>
      <c r="G26" s="98">
        <v>1</v>
      </c>
      <c r="H26" s="97"/>
      <c r="I26" s="75" t="s">
        <v>16</v>
      </c>
      <c r="J26" s="98" t="s">
        <v>228</v>
      </c>
      <c r="K26" s="100">
        <v>2</v>
      </c>
      <c r="L26" s="94"/>
      <c r="M26" s="94"/>
      <c r="N26" s="94"/>
      <c r="O26" s="94"/>
      <c r="P26" s="94"/>
      <c r="Q26" s="94"/>
      <c r="R26" s="104"/>
      <c r="S26" s="104"/>
      <c r="T26" s="94"/>
      <c r="U26" s="94"/>
      <c r="V26" s="94"/>
      <c r="W26" s="94"/>
      <c r="X26" s="94"/>
      <c r="Y26" s="73"/>
    </row>
    <row r="27" spans="1:25" ht="15">
      <c r="A27">
        <v>18</v>
      </c>
      <c r="B27" s="116" t="s">
        <v>232</v>
      </c>
      <c r="C27"/>
      <c r="D27" s="78" t="s">
        <v>17</v>
      </c>
      <c r="E27" s="101">
        <v>13</v>
      </c>
      <c r="F27" s="98" t="str">
        <f>B22</f>
        <v>Blake Ireland</v>
      </c>
      <c r="G27" s="98">
        <v>2</v>
      </c>
      <c r="H27" s="97"/>
      <c r="I27" s="78" t="s">
        <v>17</v>
      </c>
      <c r="J27" s="98" t="s">
        <v>221</v>
      </c>
      <c r="K27" s="99">
        <v>1</v>
      </c>
      <c r="L27" s="94"/>
      <c r="M27" s="94"/>
      <c r="N27" s="94"/>
      <c r="O27" s="94"/>
      <c r="P27" s="94"/>
      <c r="Q27" s="94"/>
      <c r="R27" s="104"/>
      <c r="S27" s="104"/>
      <c r="T27" s="94"/>
      <c r="U27" s="94"/>
      <c r="V27" s="94"/>
      <c r="W27" s="94"/>
      <c r="X27" s="94"/>
      <c r="Y27" s="73"/>
    </row>
    <row r="28" spans="1:25" ht="15">
      <c r="A28">
        <v>19</v>
      </c>
      <c r="B28" s="116" t="s">
        <v>233</v>
      </c>
      <c r="C28"/>
      <c r="D28" s="78" t="s">
        <v>18</v>
      </c>
      <c r="E28" s="101">
        <v>28</v>
      </c>
      <c r="F28" s="98" t="str">
        <f>B37</f>
        <v>Matt Bain</v>
      </c>
      <c r="G28" s="98">
        <v>3</v>
      </c>
      <c r="H28" s="97"/>
      <c r="I28" s="78" t="s">
        <v>18</v>
      </c>
      <c r="J28" s="101" t="s">
        <v>140</v>
      </c>
      <c r="K28" s="100">
        <v>3</v>
      </c>
      <c r="L28" s="94"/>
      <c r="M28" s="94"/>
      <c r="N28" s="97"/>
      <c r="O28" s="97"/>
      <c r="P28" s="94"/>
      <c r="Q28" s="94"/>
      <c r="R28" s="108"/>
      <c r="S28" s="105"/>
      <c r="T28" s="94"/>
      <c r="U28" s="94"/>
      <c r="V28" s="94"/>
      <c r="W28" s="94"/>
      <c r="X28" s="94"/>
      <c r="Y28" s="73"/>
    </row>
    <row r="29" spans="1:25" ht="15">
      <c r="A29">
        <v>20</v>
      </c>
      <c r="B29" s="116" t="s">
        <v>234</v>
      </c>
      <c r="C29"/>
      <c r="D29" s="82" t="s">
        <v>19</v>
      </c>
      <c r="E29" s="101">
        <v>33</v>
      </c>
      <c r="F29" s="98" t="str">
        <f>B42</f>
        <v>Jacob Mason</v>
      </c>
      <c r="G29" s="98">
        <v>4</v>
      </c>
      <c r="H29" s="97"/>
      <c r="I29" s="82" t="s">
        <v>19</v>
      </c>
      <c r="J29" s="101" t="s">
        <v>229</v>
      </c>
      <c r="K29" s="100">
        <v>4</v>
      </c>
      <c r="L29" s="94"/>
      <c r="M29" s="94"/>
      <c r="N29" s="94"/>
      <c r="O29" s="94"/>
      <c r="P29" s="94"/>
      <c r="Q29" s="94"/>
      <c r="R29" s="104"/>
      <c r="S29" s="105"/>
      <c r="T29" s="94"/>
      <c r="U29" s="94"/>
      <c r="V29" s="94"/>
      <c r="W29" s="94"/>
      <c r="X29" s="94"/>
      <c r="Y29" s="73"/>
    </row>
    <row r="30" spans="1:25" ht="15">
      <c r="A30">
        <v>21</v>
      </c>
      <c r="B30" s="116" t="s">
        <v>235</v>
      </c>
      <c r="C30"/>
      <c r="D30" s="73"/>
      <c r="E30" s="102" t="s">
        <v>88</v>
      </c>
      <c r="F30" s="104"/>
      <c r="G30" s="97"/>
      <c r="H30" s="97"/>
      <c r="I30" s="73"/>
      <c r="J30" s="105" t="s">
        <v>88</v>
      </c>
      <c r="K30" s="94"/>
      <c r="L30" s="97"/>
      <c r="M30" s="97"/>
      <c r="N30" s="94"/>
      <c r="O30" s="94"/>
      <c r="P30" s="97"/>
      <c r="Q30" s="97"/>
      <c r="R30" s="104"/>
      <c r="S30" s="105"/>
      <c r="T30" s="94"/>
      <c r="U30" s="94"/>
      <c r="V30" s="94"/>
      <c r="W30" s="94"/>
      <c r="X30" s="94"/>
      <c r="Y30" s="73"/>
    </row>
    <row r="31" spans="1:25" ht="15">
      <c r="A31">
        <v>22</v>
      </c>
      <c r="B31" s="116" t="s">
        <v>236</v>
      </c>
      <c r="C31">
        <v>5</v>
      </c>
      <c r="D31" s="75" t="s">
        <v>16</v>
      </c>
      <c r="E31" s="101">
        <v>9</v>
      </c>
      <c r="F31" s="98" t="str">
        <f>B18</f>
        <v>Cameron MacDougall</v>
      </c>
      <c r="G31" s="100">
        <v>1</v>
      </c>
      <c r="H31" s="105"/>
      <c r="I31" s="75" t="s">
        <v>16</v>
      </c>
      <c r="J31" s="98" t="s">
        <v>139</v>
      </c>
      <c r="K31" s="100">
        <v>2</v>
      </c>
      <c r="L31" s="94"/>
      <c r="M31" s="94"/>
      <c r="N31" s="94"/>
      <c r="O31" s="94"/>
      <c r="P31" s="94"/>
      <c r="Q31" s="94"/>
      <c r="R31" s="104"/>
      <c r="S31" s="105"/>
      <c r="T31" s="94"/>
      <c r="U31" s="94"/>
      <c r="V31" s="94"/>
      <c r="W31" s="94"/>
      <c r="X31" s="94"/>
      <c r="Y31" s="73"/>
    </row>
    <row r="32" spans="1:25" ht="15">
      <c r="A32">
        <v>23</v>
      </c>
      <c r="B32" s="116" t="s">
        <v>237</v>
      </c>
      <c r="C32"/>
      <c r="D32" s="78" t="s">
        <v>17</v>
      </c>
      <c r="E32" s="101">
        <v>12</v>
      </c>
      <c r="F32" s="98" t="str">
        <f>B21</f>
        <v>Josh Grange</v>
      </c>
      <c r="G32" s="100">
        <v>2</v>
      </c>
      <c r="H32" s="105"/>
      <c r="I32" s="78" t="s">
        <v>17</v>
      </c>
      <c r="J32" s="98" t="s">
        <v>232</v>
      </c>
      <c r="K32" s="99">
        <v>3</v>
      </c>
      <c r="L32" s="94"/>
      <c r="M32" s="94"/>
      <c r="N32" s="94"/>
      <c r="O32" s="94"/>
      <c r="P32" s="94"/>
      <c r="Q32" s="94"/>
      <c r="R32" s="105"/>
      <c r="S32" s="105"/>
      <c r="T32" s="94"/>
      <c r="U32" s="94"/>
      <c r="V32" s="94"/>
      <c r="W32" s="94"/>
      <c r="X32" s="94"/>
      <c r="Y32" s="73"/>
    </row>
    <row r="33" spans="1:25" ht="15">
      <c r="A33">
        <v>24</v>
      </c>
      <c r="B33" s="116" t="s">
        <v>238</v>
      </c>
      <c r="C33"/>
      <c r="D33" s="78" t="s">
        <v>18</v>
      </c>
      <c r="E33" s="101">
        <v>29</v>
      </c>
      <c r="F33" s="101" t="str">
        <f>B38</f>
        <v>Bryce Dwan</v>
      </c>
      <c r="G33" s="100">
        <v>4</v>
      </c>
      <c r="H33" s="105"/>
      <c r="I33" s="78" t="s">
        <v>18</v>
      </c>
      <c r="J33" s="101" t="s">
        <v>218</v>
      </c>
      <c r="K33" s="100">
        <v>1</v>
      </c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73"/>
    </row>
    <row r="34" spans="1:24" ht="15">
      <c r="A34">
        <v>25</v>
      </c>
      <c r="B34" s="116" t="s">
        <v>239</v>
      </c>
      <c r="D34" s="78" t="s">
        <v>19</v>
      </c>
      <c r="E34" s="101">
        <v>32</v>
      </c>
      <c r="F34" s="98" t="str">
        <f>B41</f>
        <v>Noah McCudden</v>
      </c>
      <c r="G34" s="100">
        <v>3</v>
      </c>
      <c r="H34" s="105"/>
      <c r="I34" s="78" t="s">
        <v>19</v>
      </c>
      <c r="J34" s="101" t="s">
        <v>150</v>
      </c>
      <c r="K34" s="100">
        <v>4</v>
      </c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</row>
    <row r="35" spans="1:24" ht="15">
      <c r="A35">
        <v>26</v>
      </c>
      <c r="B35" s="116" t="s">
        <v>240</v>
      </c>
      <c r="E35" s="102" t="s">
        <v>89</v>
      </c>
      <c r="F35" s="104"/>
      <c r="G35" s="110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24" ht="15">
      <c r="A36">
        <v>27</v>
      </c>
      <c r="B36" s="116" t="s">
        <v>241</v>
      </c>
      <c r="C36" s="2">
        <v>6</v>
      </c>
      <c r="D36" s="75" t="s">
        <v>16</v>
      </c>
      <c r="E36" s="101">
        <v>10</v>
      </c>
      <c r="F36" s="98" t="str">
        <f>B19</f>
        <v>Jamie Thomson</v>
      </c>
      <c r="G36" s="109">
        <v>1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</row>
    <row r="37" spans="1:24" ht="15">
      <c r="A37">
        <v>28</v>
      </c>
      <c r="B37" s="116" t="s">
        <v>242</v>
      </c>
      <c r="D37" s="78" t="s">
        <v>17</v>
      </c>
      <c r="E37" s="101">
        <v>11</v>
      </c>
      <c r="F37" s="98" t="str">
        <f>B20</f>
        <v>Keo Bartholomew</v>
      </c>
      <c r="G37" s="109">
        <v>2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24" ht="15">
      <c r="A38">
        <v>29</v>
      </c>
      <c r="B38" s="116" t="s">
        <v>243</v>
      </c>
      <c r="D38" s="78" t="s">
        <v>18</v>
      </c>
      <c r="E38" s="101">
        <v>30</v>
      </c>
      <c r="F38" s="101" t="str">
        <f>B39</f>
        <v>Tobey Carpenter</v>
      </c>
      <c r="G38" s="109">
        <v>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</row>
    <row r="39" spans="1:24" ht="15">
      <c r="A39">
        <v>30</v>
      </c>
      <c r="B39" s="116" t="s">
        <v>244</v>
      </c>
      <c r="D39" s="82" t="s">
        <v>19</v>
      </c>
      <c r="E39" s="101">
        <v>31</v>
      </c>
      <c r="F39" s="98" t="str">
        <f>B40</f>
        <v>Jackie Pheloung</v>
      </c>
      <c r="G39" s="15">
        <v>3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ht="15">
      <c r="A40">
        <v>31</v>
      </c>
      <c r="B40" s="116" t="s">
        <v>245</v>
      </c>
      <c r="D40" s="73"/>
      <c r="E40" s="102" t="s">
        <v>90</v>
      </c>
      <c r="F40" s="104"/>
      <c r="G40" s="10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5">
      <c r="A41">
        <v>32</v>
      </c>
      <c r="B41" s="116" t="s">
        <v>246</v>
      </c>
      <c r="C41" s="2">
        <v>7</v>
      </c>
      <c r="D41" s="75" t="s">
        <v>16</v>
      </c>
      <c r="E41" s="101">
        <v>7</v>
      </c>
      <c r="F41" s="98" t="str">
        <f>B16</f>
        <v>Ethan Hartge</v>
      </c>
      <c r="G41" s="100">
        <v>2</v>
      </c>
      <c r="H41" s="97"/>
      <c r="I41" s="97"/>
      <c r="J41" s="10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ht="15">
      <c r="A42">
        <v>33</v>
      </c>
      <c r="B42" s="116" t="s">
        <v>247</v>
      </c>
      <c r="D42" s="78" t="s">
        <v>17</v>
      </c>
      <c r="E42" s="101">
        <v>14</v>
      </c>
      <c r="F42" s="98" t="str">
        <f>B23</f>
        <v>Will Carter</v>
      </c>
      <c r="G42" s="100">
        <v>1</v>
      </c>
      <c r="H42" s="97"/>
      <c r="I42" s="97"/>
      <c r="J42" s="105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1:24" ht="15">
      <c r="A43">
        <v>34</v>
      </c>
      <c r="B43" s="116" t="s">
        <v>248</v>
      </c>
      <c r="D43" s="78" t="s">
        <v>18</v>
      </c>
      <c r="E43" s="101">
        <v>27</v>
      </c>
      <c r="F43" s="101" t="str">
        <f>B36</f>
        <v>Joel Robinson</v>
      </c>
      <c r="G43" s="100">
        <v>3</v>
      </c>
      <c r="H43" s="97"/>
      <c r="I43" s="97"/>
      <c r="J43" s="105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</row>
    <row r="44" spans="1:24" ht="15">
      <c r="A44">
        <v>35</v>
      </c>
      <c r="B44" s="116" t="s">
        <v>249</v>
      </c>
      <c r="D44" s="82" t="s">
        <v>19</v>
      </c>
      <c r="E44" s="101">
        <v>34</v>
      </c>
      <c r="F44" s="98" t="str">
        <f>B43</f>
        <v>Taylor Bradley</v>
      </c>
      <c r="G44" s="100">
        <v>4</v>
      </c>
      <c r="H44" s="97"/>
      <c r="I44" s="97"/>
      <c r="J44" s="105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</row>
    <row r="45" spans="1:24" ht="15">
      <c r="A45">
        <v>36</v>
      </c>
      <c r="B45" s="116" t="s">
        <v>250</v>
      </c>
      <c r="D45" s="73"/>
      <c r="E45" s="110" t="s">
        <v>91</v>
      </c>
      <c r="F45" s="104"/>
      <c r="G45" s="105"/>
      <c r="H45" s="97"/>
      <c r="I45" s="97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</row>
    <row r="46" spans="1:24" ht="15">
      <c r="A46">
        <v>37</v>
      </c>
      <c r="B46" s="116" t="s">
        <v>159</v>
      </c>
      <c r="C46" s="2">
        <v>8</v>
      </c>
      <c r="D46" s="75" t="s">
        <v>16</v>
      </c>
      <c r="E46" s="101">
        <v>6</v>
      </c>
      <c r="F46" s="98" t="str">
        <f>B15</f>
        <v>Ty Richardson</v>
      </c>
      <c r="G46" s="100">
        <v>1</v>
      </c>
      <c r="H46" s="97"/>
      <c r="I46" s="97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ht="15">
      <c r="A47">
        <v>38</v>
      </c>
      <c r="B47" s="116" t="s">
        <v>268</v>
      </c>
      <c r="D47" s="78" t="s">
        <v>17</v>
      </c>
      <c r="E47" s="101">
        <v>15</v>
      </c>
      <c r="F47" s="98" t="str">
        <f>B24</f>
        <v>Dane Pullinger</v>
      </c>
      <c r="G47" s="100">
        <v>2</v>
      </c>
      <c r="H47" s="97"/>
      <c r="I47" s="97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</row>
    <row r="48" spans="1:24" ht="15">
      <c r="A48">
        <v>39</v>
      </c>
      <c r="B48" s="116" t="s">
        <v>148</v>
      </c>
      <c r="D48" s="78" t="s">
        <v>18</v>
      </c>
      <c r="E48" s="101">
        <v>26</v>
      </c>
      <c r="F48" s="98" t="str">
        <f>B35</f>
        <v>Harry Hilder</v>
      </c>
      <c r="G48" s="100">
        <v>4</v>
      </c>
      <c r="H48" s="97"/>
      <c r="I48" s="97"/>
      <c r="J48" s="94"/>
      <c r="K48" s="94"/>
      <c r="L48" s="97"/>
      <c r="M48" s="97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</row>
    <row r="49" spans="1:24" ht="15">
      <c r="A49">
        <v>40</v>
      </c>
      <c r="B49" s="116" t="s">
        <v>153</v>
      </c>
      <c r="D49" s="82" t="s">
        <v>19</v>
      </c>
      <c r="E49" s="101">
        <v>35</v>
      </c>
      <c r="F49" s="128" t="str">
        <f>B44</f>
        <v>Jake Spicer</v>
      </c>
      <c r="G49" s="111">
        <v>3</v>
      </c>
      <c r="H49" s="97"/>
      <c r="I49" s="97"/>
      <c r="J49" s="112"/>
      <c r="K49" s="97"/>
      <c r="L49" s="97"/>
      <c r="M49" s="97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4:24" ht="15">
      <c r="D50" s="73"/>
      <c r="E50" s="110" t="s">
        <v>92</v>
      </c>
      <c r="F50" s="104"/>
      <c r="G50" s="97"/>
      <c r="H50" s="97"/>
      <c r="I50" s="97"/>
      <c r="J50"/>
      <c r="K50" s="112"/>
      <c r="L50" s="97"/>
      <c r="M50" s="97"/>
      <c r="N50" s="97"/>
      <c r="O50" s="97"/>
      <c r="P50" s="97"/>
      <c r="Q50" s="97"/>
      <c r="R50" s="97"/>
      <c r="S50" s="94"/>
      <c r="T50" s="94"/>
      <c r="U50" s="94"/>
      <c r="V50" s="94"/>
      <c r="W50" s="94"/>
      <c r="X50" s="94"/>
    </row>
    <row r="51" spans="3:24" ht="15">
      <c r="C51" s="2">
        <v>9</v>
      </c>
      <c r="D51" s="75" t="s">
        <v>16</v>
      </c>
      <c r="E51" s="101">
        <v>3</v>
      </c>
      <c r="F51" s="98" t="str">
        <f>B12</f>
        <v>Marlon Harrison</v>
      </c>
      <c r="G51" s="98">
        <v>1</v>
      </c>
      <c r="H51" s="97"/>
      <c r="I51" s="97"/>
      <c r="J51"/>
      <c r="K51" s="112"/>
      <c r="L51" s="97"/>
      <c r="M51" s="97"/>
      <c r="N51" s="97"/>
      <c r="O51" s="97"/>
      <c r="P51" s="97"/>
      <c r="Q51" s="97"/>
      <c r="R51" s="97"/>
      <c r="S51" s="94"/>
      <c r="T51" s="94"/>
      <c r="U51" s="94"/>
      <c r="V51" s="94"/>
      <c r="W51" s="94"/>
      <c r="X51" s="94"/>
    </row>
    <row r="52" spans="4:24" ht="15">
      <c r="D52" s="78" t="s">
        <v>17</v>
      </c>
      <c r="E52" s="101">
        <v>18</v>
      </c>
      <c r="F52" s="98" t="str">
        <f>B27</f>
        <v>Jordan Liackman</v>
      </c>
      <c r="G52" s="98">
        <v>2</v>
      </c>
      <c r="H52" s="97"/>
      <c r="I52" s="97"/>
      <c r="J52"/>
      <c r="K52" s="112"/>
      <c r="L52" s="97"/>
      <c r="M52" s="97"/>
      <c r="N52" s="97"/>
      <c r="O52" s="97"/>
      <c r="P52" s="97"/>
      <c r="Q52" s="97"/>
      <c r="R52" s="97"/>
      <c r="S52" s="94"/>
      <c r="T52" s="94"/>
      <c r="U52" s="94"/>
      <c r="V52" s="94"/>
      <c r="W52" s="94"/>
      <c r="X52" s="94"/>
    </row>
    <row r="53" spans="4:24" ht="12.75">
      <c r="D53" s="78" t="s">
        <v>18</v>
      </c>
      <c r="E53" s="101">
        <v>23</v>
      </c>
      <c r="F53" s="98" t="str">
        <f>B32</f>
        <v>Luke Murray</v>
      </c>
      <c r="G53" s="98">
        <v>3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4"/>
      <c r="T53" s="94"/>
      <c r="U53" s="94"/>
      <c r="V53" s="94"/>
      <c r="W53" s="94"/>
      <c r="X53" s="94"/>
    </row>
    <row r="54" spans="4:24" ht="12.75">
      <c r="D54" s="82" t="s">
        <v>19</v>
      </c>
      <c r="E54" s="101">
        <v>38</v>
      </c>
      <c r="F54" s="128" t="str">
        <f>B47</f>
        <v>Hurricane Martin</v>
      </c>
      <c r="G54" s="98">
        <v>4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4"/>
      <c r="T54" s="94"/>
      <c r="U54" s="94"/>
      <c r="V54" s="94"/>
      <c r="W54" s="94"/>
      <c r="X54" s="94"/>
    </row>
    <row r="55" spans="4:24" ht="12.75">
      <c r="D55" s="73"/>
      <c r="E55" s="110" t="s">
        <v>93</v>
      </c>
      <c r="F55" s="104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4"/>
      <c r="T55" s="94"/>
      <c r="U55" s="94"/>
      <c r="V55" s="94"/>
      <c r="W55" s="94"/>
      <c r="X55" s="94"/>
    </row>
    <row r="56" spans="3:24" ht="12.75">
      <c r="C56" s="2">
        <v>10</v>
      </c>
      <c r="D56" s="75" t="s">
        <v>16</v>
      </c>
      <c r="E56" s="101">
        <v>2</v>
      </c>
      <c r="F56" s="98" t="str">
        <f>B11</f>
        <v>Taj Stokes</v>
      </c>
      <c r="G56" s="98">
        <v>1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4"/>
      <c r="T56" s="94"/>
      <c r="U56" s="94"/>
      <c r="V56" s="94"/>
      <c r="W56" s="94"/>
      <c r="X56" s="94"/>
    </row>
    <row r="57" spans="4:24" ht="12.75">
      <c r="D57" s="78" t="s">
        <v>17</v>
      </c>
      <c r="E57" s="101">
        <v>19</v>
      </c>
      <c r="F57" s="98" t="str">
        <f>B28</f>
        <v>Sein Fujimoto</v>
      </c>
      <c r="G57" s="98">
        <v>3</v>
      </c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4"/>
      <c r="T57" s="94"/>
      <c r="U57" s="94"/>
      <c r="V57" s="94"/>
      <c r="W57" s="94"/>
      <c r="X57" s="94"/>
    </row>
    <row r="58" spans="4:24" ht="12.75">
      <c r="D58" s="78" t="s">
        <v>18</v>
      </c>
      <c r="E58" s="101">
        <v>22</v>
      </c>
      <c r="F58" s="98" t="s">
        <v>150</v>
      </c>
      <c r="G58" s="98">
        <v>2</v>
      </c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4"/>
      <c r="T58" s="94"/>
      <c r="U58" s="94"/>
      <c r="V58" s="94"/>
      <c r="W58" s="94"/>
      <c r="X58" s="94"/>
    </row>
    <row r="59" spans="4:24" ht="15">
      <c r="D59" s="78" t="s">
        <v>19</v>
      </c>
      <c r="E59" s="101">
        <v>39</v>
      </c>
      <c r="F59" s="113" t="str">
        <f>B48</f>
        <v>Elijah Magner</v>
      </c>
      <c r="G59" s="98">
        <v>4</v>
      </c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4"/>
      <c r="T59" s="94"/>
      <c r="U59" s="94"/>
      <c r="V59" s="94"/>
      <c r="W59" s="94"/>
      <c r="X59" s="94"/>
    </row>
    <row r="60" ht="12">
      <c r="X60" s="94"/>
    </row>
  </sheetData>
  <sheetProtection password="EDAE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C5">
      <selection activeCell="N27" sqref="N27"/>
    </sheetView>
  </sheetViews>
  <sheetFormatPr defaultColWidth="9.140625" defaultRowHeight="15"/>
  <cols>
    <col min="1" max="1" width="3.00390625" style="2" hidden="1" customWidth="1"/>
    <col min="2" max="2" width="19.28125" style="2" hidden="1" customWidth="1"/>
    <col min="3" max="3" width="7.140625" style="2" customWidth="1"/>
    <col min="4" max="4" width="3.57421875" style="2" customWidth="1"/>
    <col min="5" max="5" width="3.8515625" style="2" hidden="1" customWidth="1"/>
    <col min="6" max="6" width="22.7109375" style="2" customWidth="1"/>
    <col min="7" max="7" width="3.7109375" style="2" customWidth="1"/>
    <col min="8" max="8" width="6.57421875" style="2" customWidth="1"/>
    <col min="9" max="9" width="3.28125" style="2" customWidth="1"/>
    <col min="10" max="10" width="22.8515625" style="2" customWidth="1"/>
    <col min="11" max="11" width="3.7109375" style="2" customWidth="1"/>
    <col min="12" max="12" width="7.00390625" style="2" customWidth="1"/>
    <col min="13" max="13" width="3.57421875" style="2" customWidth="1"/>
    <col min="14" max="14" width="22.57421875" style="2" customWidth="1"/>
    <col min="15" max="15" width="4.57421875" style="2" customWidth="1"/>
    <col min="16" max="16384" width="9.140625" style="2" customWidth="1"/>
  </cols>
  <sheetData>
    <row r="1" spans="3:14" ht="12">
      <c r="C1" s="1"/>
      <c r="D1" s="1"/>
      <c r="E1" s="1"/>
      <c r="F1" s="1"/>
      <c r="G1" s="4"/>
      <c r="H1" s="3"/>
      <c r="I1" s="3"/>
      <c r="J1" s="3"/>
      <c r="K1" s="3"/>
      <c r="L1" s="3"/>
      <c r="M1" s="3"/>
      <c r="N1" s="3"/>
    </row>
    <row r="2" spans="3:14" ht="12">
      <c r="C2" s="1"/>
      <c r="D2" s="1" t="s">
        <v>27</v>
      </c>
      <c r="F2" s="6"/>
      <c r="G2" s="1"/>
      <c r="J2" s="3"/>
      <c r="K2" s="3"/>
      <c r="L2" s="3"/>
      <c r="M2" s="3"/>
      <c r="N2" s="3"/>
    </row>
    <row r="3" spans="3:14" ht="12">
      <c r="C3" s="1"/>
      <c r="D3" s="8" t="s">
        <v>28</v>
      </c>
      <c r="F3" s="6"/>
      <c r="G3" s="1"/>
      <c r="J3" s="3"/>
      <c r="K3" s="3"/>
      <c r="L3" s="3"/>
      <c r="M3" s="3"/>
      <c r="N3" s="3"/>
    </row>
    <row r="4" spans="3:14" ht="12">
      <c r="C4" s="1"/>
      <c r="D4" s="8" t="s">
        <v>11</v>
      </c>
      <c r="F4" s="6"/>
      <c r="G4" s="1"/>
      <c r="J4" s="3"/>
      <c r="K4" s="3"/>
      <c r="L4" s="3"/>
      <c r="M4" s="3"/>
      <c r="N4" s="3"/>
    </row>
    <row r="5" spans="3:14" ht="12">
      <c r="C5" s="1"/>
      <c r="D5" s="8" t="s">
        <v>12</v>
      </c>
      <c r="F5" s="6"/>
      <c r="G5" s="1"/>
      <c r="J5" s="3"/>
      <c r="K5" s="3"/>
      <c r="L5" s="3"/>
      <c r="M5" s="3"/>
      <c r="N5" s="3"/>
    </row>
    <row r="6" spans="3:14" ht="12">
      <c r="C6" s="1"/>
      <c r="D6" s="8" t="s">
        <v>13</v>
      </c>
      <c r="F6" s="7"/>
      <c r="J6" s="3"/>
      <c r="K6" s="3"/>
      <c r="L6" s="3"/>
      <c r="M6" s="3"/>
      <c r="N6" s="3"/>
    </row>
    <row r="7" spans="3:14" ht="12">
      <c r="C7" s="1"/>
      <c r="D7" s="8"/>
      <c r="F7" s="7"/>
      <c r="J7" s="3"/>
      <c r="K7" s="3"/>
      <c r="L7" s="3"/>
      <c r="M7" s="3"/>
      <c r="N7" s="3"/>
    </row>
    <row r="8" spans="4:20" ht="21">
      <c r="D8" s="11" t="s">
        <v>26</v>
      </c>
      <c r="E8" s="5"/>
      <c r="N8" s="12"/>
      <c r="T8"/>
    </row>
    <row r="9" spans="1:16" ht="15">
      <c r="A9" s="10"/>
      <c r="B9" s="10"/>
      <c r="C9" s="10"/>
      <c r="D9" s="10"/>
      <c r="E9" s="72" t="s">
        <v>15</v>
      </c>
      <c r="F9" s="10"/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0"/>
      <c r="B10" s="10"/>
      <c r="C10" s="10"/>
      <c r="D10" s="123" t="s">
        <v>16</v>
      </c>
      <c r="E10" s="121">
        <v>1</v>
      </c>
      <c r="F10" s="121" t="str">
        <f>B11</f>
        <v>Holly Williams</v>
      </c>
      <c r="G10" s="16">
        <v>1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0">
        <v>1</v>
      </c>
      <c r="B11" s="116" t="s">
        <v>251</v>
      </c>
      <c r="C11"/>
      <c r="D11" s="123" t="s">
        <v>17</v>
      </c>
      <c r="E11" s="121">
        <v>8</v>
      </c>
      <c r="F11" s="121" t="str">
        <f>B18</f>
        <v>Jasmine Kama</v>
      </c>
      <c r="G11" s="18">
        <v>3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>
      <c r="A12" s="10">
        <v>2</v>
      </c>
      <c r="B12" s="116" t="s">
        <v>252</v>
      </c>
      <c r="C12"/>
      <c r="D12" s="123" t="s">
        <v>18</v>
      </c>
      <c r="E12" s="121">
        <v>9</v>
      </c>
      <c r="F12" s="121" t="str">
        <f>B19</f>
        <v>Giorgia Lorentson</v>
      </c>
      <c r="G12" s="18">
        <v>2</v>
      </c>
      <c r="H12" s="10"/>
      <c r="I12" s="72" t="s">
        <v>94</v>
      </c>
      <c r="J12" s="10"/>
      <c r="K12" s="10">
        <v>5</v>
      </c>
      <c r="L12" s="10"/>
      <c r="M12" s="10"/>
      <c r="N12" s="10"/>
      <c r="O12" s="10"/>
      <c r="P12" s="10"/>
    </row>
    <row r="13" spans="1:16" ht="15">
      <c r="A13" s="10">
        <v>3</v>
      </c>
      <c r="B13" s="116" t="s">
        <v>253</v>
      </c>
      <c r="C13"/>
      <c r="D13" s="123" t="s">
        <v>19</v>
      </c>
      <c r="E13" s="121">
        <v>16</v>
      </c>
      <c r="F13" s="121" t="str">
        <f>B26</f>
        <v>Amelie Bourke</v>
      </c>
      <c r="G13" s="21">
        <v>4</v>
      </c>
      <c r="H13" s="10"/>
      <c r="I13" s="69" t="s">
        <v>16</v>
      </c>
      <c r="J13" s="14" t="str">
        <f>IF(G10=1,F10,(IF(G11=1,F11,(IF(G12=1,F12,(IF(G13=1,F13,1.1)))))))</f>
        <v>Holly Williams</v>
      </c>
      <c r="K13" s="16">
        <v>4</v>
      </c>
      <c r="L13" s="10"/>
      <c r="M13" s="10"/>
      <c r="N13" s="10"/>
      <c r="O13" s="10"/>
      <c r="P13" s="10"/>
    </row>
    <row r="14" spans="1:16" ht="15">
      <c r="A14" s="10">
        <v>4</v>
      </c>
      <c r="B14" s="116" t="s">
        <v>254</v>
      </c>
      <c r="C14"/>
      <c r="D14" s="68"/>
      <c r="E14" s="68"/>
      <c r="F14" s="68"/>
      <c r="G14" s="10"/>
      <c r="H14" s="10"/>
      <c r="I14" s="70" t="s">
        <v>17</v>
      </c>
      <c r="J14" s="14" t="str">
        <f>IF(G16=1,F16,(IF(G17=1,F17,(IF(G18=1,F18,(IF(G19=1,F19,1.2)))))))</f>
        <v>Ellia Smith</v>
      </c>
      <c r="K14" s="18">
        <v>2</v>
      </c>
      <c r="L14" s="10"/>
      <c r="M14" s="10"/>
      <c r="N14" s="10"/>
      <c r="O14" s="10"/>
      <c r="P14" s="10"/>
    </row>
    <row r="15" spans="1:16" ht="15">
      <c r="A15" s="10">
        <v>5</v>
      </c>
      <c r="B15" s="116" t="s">
        <v>255</v>
      </c>
      <c r="C15"/>
      <c r="D15" s="68"/>
      <c r="E15" s="68" t="s">
        <v>0</v>
      </c>
      <c r="F15" s="68"/>
      <c r="G15" s="10">
        <v>2</v>
      </c>
      <c r="H15" s="10"/>
      <c r="I15" s="70" t="s">
        <v>18</v>
      </c>
      <c r="J15" s="14" t="str">
        <f>IF(G22=2,F22,(IF(G23=2,F23,(IF(G24=2,F24,(IF(G25=2,F24,2.3)))))))</f>
        <v>Summer Gauld</v>
      </c>
      <c r="K15" s="18">
        <v>1</v>
      </c>
      <c r="L15" s="10"/>
      <c r="M15" s="10"/>
      <c r="N15" s="10"/>
      <c r="O15" s="10"/>
      <c r="P15" s="10"/>
    </row>
    <row r="16" spans="1:16" ht="15">
      <c r="A16" s="10">
        <v>6</v>
      </c>
      <c r="B16" s="116" t="s">
        <v>256</v>
      </c>
      <c r="C16"/>
      <c r="D16" s="121" t="s">
        <v>16</v>
      </c>
      <c r="E16" s="121">
        <v>4</v>
      </c>
      <c r="F16" s="121" t="str">
        <f>B14</f>
        <v>Isabella Caldow</v>
      </c>
      <c r="G16" s="16">
        <v>2</v>
      </c>
      <c r="H16" s="10"/>
      <c r="I16" s="71" t="s">
        <v>19</v>
      </c>
      <c r="J16" s="14" t="str">
        <f>IF(G28=2,F28,(IF(G29=2,F29,(IF(G30=2,F30,(IF(G31=2,F31,2.4)))))))</f>
        <v>Shaye Leeuwendal</v>
      </c>
      <c r="K16" s="21">
        <v>3</v>
      </c>
      <c r="L16" s="10"/>
      <c r="M16" s="10"/>
      <c r="N16" s="10"/>
      <c r="O16" s="10"/>
      <c r="P16" s="10"/>
    </row>
    <row r="17" spans="1:16" ht="15">
      <c r="A17" s="10">
        <v>7</v>
      </c>
      <c r="B17" s="116" t="s">
        <v>257</v>
      </c>
      <c r="C17"/>
      <c r="D17" s="121" t="s">
        <v>17</v>
      </c>
      <c r="E17" s="121">
        <v>5</v>
      </c>
      <c r="F17" s="121" t="str">
        <f>B15</f>
        <v>Ellia Smith</v>
      </c>
      <c r="G17" s="18">
        <v>1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>
        <v>8</v>
      </c>
      <c r="B18" s="116" t="s">
        <v>258</v>
      </c>
      <c r="C18"/>
      <c r="D18" s="121" t="s">
        <v>18</v>
      </c>
      <c r="E18" s="121">
        <v>12</v>
      </c>
      <c r="F18" s="121" t="str">
        <f>B22</f>
        <v>Konatsu Ido</v>
      </c>
      <c r="G18" s="18">
        <v>3</v>
      </c>
      <c r="H18" s="10"/>
      <c r="I18" s="10"/>
      <c r="J18" s="10"/>
      <c r="K18" s="10"/>
      <c r="L18" s="10"/>
      <c r="M18" s="10"/>
      <c r="N18" s="72" t="s">
        <v>82</v>
      </c>
      <c r="O18" s="10">
        <v>7</v>
      </c>
      <c r="P18" s="10"/>
    </row>
    <row r="19" spans="1:16" ht="15">
      <c r="A19" s="10">
        <v>9</v>
      </c>
      <c r="B19" s="116" t="s">
        <v>259</v>
      </c>
      <c r="C19"/>
      <c r="D19" s="121" t="s">
        <v>19</v>
      </c>
      <c r="E19" s="121">
        <v>13</v>
      </c>
      <c r="F19" s="121" t="str">
        <f>B23</f>
        <v>Estella Pirie</v>
      </c>
      <c r="G19" s="21">
        <v>4</v>
      </c>
      <c r="H19" s="10"/>
      <c r="I19" s="10"/>
      <c r="J19" s="10"/>
      <c r="K19" s="10"/>
      <c r="L19" s="10"/>
      <c r="M19" s="69" t="s">
        <v>16</v>
      </c>
      <c r="N19" s="14" t="str">
        <f>IF(K13=1,J13,(IF(K14=1,J14,(IF(K15=1,J15,(IF(K16=1,J16,1.5)))))))</f>
        <v>Summer Gauld</v>
      </c>
      <c r="O19" s="137">
        <v>2</v>
      </c>
      <c r="P19" s="10"/>
    </row>
    <row r="20" spans="1:16" ht="15">
      <c r="A20" s="10">
        <v>10</v>
      </c>
      <c r="B20" s="116" t="s">
        <v>260</v>
      </c>
      <c r="C20"/>
      <c r="D20" s="127"/>
      <c r="E20" s="127"/>
      <c r="F20" s="127"/>
      <c r="G20" s="9"/>
      <c r="H20" s="10"/>
      <c r="I20" s="10"/>
      <c r="J20" s="10"/>
      <c r="K20" s="10"/>
      <c r="L20" s="10"/>
      <c r="M20" s="70" t="s">
        <v>17</v>
      </c>
      <c r="N20" s="14" t="str">
        <f>IF(K13=2,J13,(IF(K14=2,J14,(IF(K15=2,J15,(IF(K16=2,J16,2.5)))))))</f>
        <v>Ellia Smith</v>
      </c>
      <c r="O20" s="137">
        <v>1</v>
      </c>
      <c r="P20" s="10"/>
    </row>
    <row r="21" spans="1:16" ht="15">
      <c r="A21" s="10">
        <v>11</v>
      </c>
      <c r="B21" s="116" t="s">
        <v>261</v>
      </c>
      <c r="C21"/>
      <c r="D21" s="127"/>
      <c r="E21" s="68" t="s">
        <v>1</v>
      </c>
      <c r="F21" s="68"/>
      <c r="G21" s="10">
        <v>3</v>
      </c>
      <c r="H21" s="10"/>
      <c r="I21" s="10"/>
      <c r="J21" s="10"/>
      <c r="K21" s="10"/>
      <c r="L21" s="10"/>
      <c r="M21" s="70" t="s">
        <v>18</v>
      </c>
      <c r="N21" s="14" t="str">
        <f>IF(K25=1,J25,(IF(K26=1,J26,(IF(K27=1,J27,(IF(K28=1,J28,1.6)))))))</f>
        <v>Isabella Caldow</v>
      </c>
      <c r="O21" s="137">
        <v>4</v>
      </c>
      <c r="P21" s="10"/>
    </row>
    <row r="22" spans="1:16" ht="15">
      <c r="A22" s="10">
        <v>12</v>
      </c>
      <c r="B22" s="116" t="s">
        <v>262</v>
      </c>
      <c r="C22"/>
      <c r="D22" s="121" t="s">
        <v>16</v>
      </c>
      <c r="E22" s="121">
        <v>3</v>
      </c>
      <c r="F22" s="121" t="str">
        <f>B13</f>
        <v>Raya Campbell</v>
      </c>
      <c r="G22" s="16">
        <v>1</v>
      </c>
      <c r="H22" s="10"/>
      <c r="I22" s="10"/>
      <c r="J22" s="10"/>
      <c r="K22" s="10"/>
      <c r="L22" s="10"/>
      <c r="M22" s="71" t="s">
        <v>19</v>
      </c>
      <c r="N22" s="14" t="str">
        <f>IF(K25=2,J25,(IF(K26=2,J26,(IF(K27=2,J27,(IF(K28=2,J28,2.6)))))))</f>
        <v>Raya Campbell</v>
      </c>
      <c r="O22" s="137">
        <v>3</v>
      </c>
      <c r="P22" s="10"/>
    </row>
    <row r="23" spans="1:16" ht="15">
      <c r="A23" s="10">
        <v>13</v>
      </c>
      <c r="B23" s="116" t="s">
        <v>263</v>
      </c>
      <c r="C23"/>
      <c r="D23" s="121" t="s">
        <v>17</v>
      </c>
      <c r="E23" s="121">
        <v>6</v>
      </c>
      <c r="F23" s="121" t="str">
        <f>B16</f>
        <v>Summa Longbottom</v>
      </c>
      <c r="G23" s="18">
        <v>3</v>
      </c>
      <c r="H23" s="10"/>
      <c r="I23" s="10"/>
      <c r="J23" s="10"/>
      <c r="K23" s="10"/>
      <c r="L23" s="10"/>
      <c r="M23" s="9"/>
      <c r="N23" s="9"/>
      <c r="O23" s="9"/>
      <c r="P23" s="10"/>
    </row>
    <row r="24" spans="1:16" ht="15">
      <c r="A24" s="10">
        <v>14</v>
      </c>
      <c r="B24" s="116" t="s">
        <v>266</v>
      </c>
      <c r="C24" s="116"/>
      <c r="D24" s="121" t="s">
        <v>18</v>
      </c>
      <c r="E24" s="121">
        <v>11</v>
      </c>
      <c r="F24" s="121" t="str">
        <f>B21</f>
        <v>Summer Gauld</v>
      </c>
      <c r="G24" s="18">
        <v>2</v>
      </c>
      <c r="H24" s="10"/>
      <c r="I24" s="10" t="s">
        <v>73</v>
      </c>
      <c r="J24" s="10"/>
      <c r="K24" s="10">
        <v>6</v>
      </c>
      <c r="L24" s="10"/>
      <c r="M24" s="9"/>
      <c r="N24" s="9"/>
      <c r="O24" s="9"/>
      <c r="P24" s="10"/>
    </row>
    <row r="25" spans="1:16" ht="15">
      <c r="A25" s="10">
        <v>15</v>
      </c>
      <c r="B25" s="116" t="s">
        <v>264</v>
      </c>
      <c r="C25"/>
      <c r="D25" s="121" t="s">
        <v>19</v>
      </c>
      <c r="E25" s="121">
        <v>14</v>
      </c>
      <c r="F25" s="121" t="str">
        <f>B24</f>
        <v>Georgia Pont</v>
      </c>
      <c r="G25" s="21">
        <v>4</v>
      </c>
      <c r="H25" s="10"/>
      <c r="I25" s="69" t="s">
        <v>16</v>
      </c>
      <c r="J25" s="14" t="str">
        <f>IF(G10=2,F10,(IF(G11=2,F11,(IF(G12=2,F12,(IF(G13=2,F13,2.1)))))))</f>
        <v>Giorgia Lorentson</v>
      </c>
      <c r="K25" s="16">
        <v>4</v>
      </c>
      <c r="L25" s="10"/>
      <c r="M25" s="9"/>
      <c r="N25" s="9"/>
      <c r="O25" s="9"/>
      <c r="P25" s="10"/>
    </row>
    <row r="26" spans="1:16" ht="15">
      <c r="A26" s="10">
        <v>16</v>
      </c>
      <c r="B26" s="116" t="s">
        <v>265</v>
      </c>
      <c r="C26"/>
      <c r="D26" s="127"/>
      <c r="E26" s="127"/>
      <c r="F26" s="127"/>
      <c r="G26" s="9"/>
      <c r="H26" s="10"/>
      <c r="I26" s="70" t="s">
        <v>17</v>
      </c>
      <c r="J26" s="14" t="str">
        <f>IF(G16=2,F16,(IF(G17=2,F17,(IF(G18=2,F18,(IF(G19=2,F19,2.2)))))))</f>
        <v>Isabella Caldow</v>
      </c>
      <c r="K26" s="18">
        <v>1</v>
      </c>
      <c r="L26" s="10"/>
      <c r="M26" s="9"/>
      <c r="N26" s="9"/>
      <c r="O26" s="9"/>
      <c r="P26" s="10"/>
    </row>
    <row r="27" spans="1:16" ht="15">
      <c r="A27" s="10"/>
      <c r="B27" s="10"/>
      <c r="C27" s="10"/>
      <c r="D27" s="127"/>
      <c r="E27" s="68" t="s">
        <v>2</v>
      </c>
      <c r="F27" s="68"/>
      <c r="G27" s="10">
        <v>4</v>
      </c>
      <c r="H27" s="10"/>
      <c r="I27" s="70" t="s">
        <v>18</v>
      </c>
      <c r="J27" s="14" t="str">
        <f>IF(G22=1,F22,(IF(G23=1,F23,(IF(G24=1,F24,(IF(G25=1,F25,1.3)))))))</f>
        <v>Raya Campbell</v>
      </c>
      <c r="K27" s="18">
        <v>2</v>
      </c>
      <c r="L27" s="10"/>
      <c r="M27" s="9"/>
      <c r="N27" s="9"/>
      <c r="O27" s="9"/>
      <c r="P27" s="10"/>
    </row>
    <row r="28" spans="1:16" ht="15">
      <c r="A28" s="10"/>
      <c r="B28" s="10"/>
      <c r="C28" s="10"/>
      <c r="D28" s="121" t="s">
        <v>16</v>
      </c>
      <c r="E28" s="121">
        <v>2</v>
      </c>
      <c r="F28" s="121" t="str">
        <f>B12</f>
        <v>Carly Shanahan</v>
      </c>
      <c r="G28" s="16">
        <v>1</v>
      </c>
      <c r="H28" s="10"/>
      <c r="I28" s="71" t="s">
        <v>19</v>
      </c>
      <c r="J28" s="14" t="str">
        <f>IF(G28=1,F28,(IF(G29=1,F29,(IF(G40=1,F30,(IF(G31=1,F31,1.4)))))))</f>
        <v>Carly Shanahan</v>
      </c>
      <c r="K28" s="21">
        <v>3</v>
      </c>
      <c r="L28" s="10"/>
      <c r="M28" s="9"/>
      <c r="N28" s="9"/>
      <c r="O28" s="9"/>
      <c r="P28" s="10"/>
    </row>
    <row r="29" spans="1:16" ht="15">
      <c r="A29" s="10"/>
      <c r="B29" s="10"/>
      <c r="C29" s="10"/>
      <c r="D29" s="121" t="s">
        <v>17</v>
      </c>
      <c r="E29" s="121">
        <v>7</v>
      </c>
      <c r="F29" s="121" t="str">
        <f>B17</f>
        <v>Shaye Leeuwendal</v>
      </c>
      <c r="G29" s="18">
        <v>2</v>
      </c>
      <c r="H29" s="10"/>
      <c r="I29" s="9"/>
      <c r="J29" s="9"/>
      <c r="K29" s="9"/>
      <c r="L29" s="10"/>
      <c r="M29" s="9"/>
      <c r="N29" s="9"/>
      <c r="O29" s="9"/>
      <c r="P29" s="10"/>
    </row>
    <row r="30" spans="1:16" ht="15">
      <c r="A30" s="10"/>
      <c r="B30" s="10"/>
      <c r="C30" s="10"/>
      <c r="D30" s="121" t="s">
        <v>18</v>
      </c>
      <c r="E30" s="121">
        <v>10</v>
      </c>
      <c r="F30" s="121" t="str">
        <f>B20</f>
        <v>Malia Ting</v>
      </c>
      <c r="G30" s="18">
        <v>3</v>
      </c>
      <c r="H30" s="10"/>
      <c r="I30" s="9"/>
      <c r="J30" s="9"/>
      <c r="K30" s="9"/>
      <c r="L30" s="10"/>
      <c r="M30" s="9"/>
      <c r="N30" s="9"/>
      <c r="O30" s="9"/>
      <c r="P30" s="10"/>
    </row>
    <row r="31" spans="1:16" ht="15">
      <c r="A31" s="10"/>
      <c r="B31" s="10"/>
      <c r="C31" s="10"/>
      <c r="D31" s="121" t="s">
        <v>19</v>
      </c>
      <c r="E31" s="121">
        <v>15</v>
      </c>
      <c r="F31" s="121" t="str">
        <f>B25</f>
        <v>Jessie Lloyd-Stewart</v>
      </c>
      <c r="G31" s="21">
        <v>4</v>
      </c>
      <c r="H31" s="10"/>
      <c r="I31" s="9"/>
      <c r="J31" s="9"/>
      <c r="K31" s="9"/>
      <c r="L31" s="10"/>
      <c r="M31" s="9"/>
      <c r="N31" s="9"/>
      <c r="O31" s="9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10"/>
      <c r="M32" s="9"/>
      <c r="N32" s="9"/>
      <c r="O32" s="9"/>
      <c r="P32" s="10"/>
    </row>
  </sheetData>
  <sheetProtection password="EDAE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dev</cp:lastModifiedBy>
  <cp:lastPrinted>2018-09-02T03:04:46Z</cp:lastPrinted>
  <dcterms:created xsi:type="dcterms:W3CDTF">2014-06-27T04:00:09Z</dcterms:created>
  <dcterms:modified xsi:type="dcterms:W3CDTF">2018-09-02T03:05:02Z</dcterms:modified>
  <cp:category/>
  <cp:version/>
  <cp:contentType/>
  <cp:contentStatus/>
</cp:coreProperties>
</file>