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tabRatio="500" activeTab="0"/>
  </bookViews>
  <sheets>
    <sheet name="Havaiana's Grommets Schedule" sheetId="1" r:id="rId1"/>
    <sheet name="Tradies Schedule" sheetId="2" state="hidden" r:id="rId2"/>
    <sheet name="Over 40 Shortboard" sheetId="3" state="hidden" r:id="rId3"/>
    <sheet name="Over 50 Shortboard" sheetId="4" state="hidden" r:id="rId4"/>
    <sheet name="Over 60 Shortboard" sheetId="5" state="hidden" r:id="rId5"/>
    <sheet name="Over 40 SUP" sheetId="6" state="hidden" r:id="rId6"/>
    <sheet name="12 Girls" sheetId="7" r:id="rId7"/>
    <sheet name="12 Boys" sheetId="8" r:id="rId8"/>
    <sheet name="Results" sheetId="9" r:id="rId9"/>
  </sheets>
  <definedNames>
    <definedName name="_xlnm.Print_Area" localSheetId="7">'12 Boys'!$V$16:$AE$38</definedName>
    <definedName name="_xlnm.Print_Area" localSheetId="6">'12 Girls'!$K$5:$U$20</definedName>
    <definedName name="_xlnm.Print_Area" localSheetId="0">'Havaiana''s Grommets Schedule'!$B$18:$I$49</definedName>
  </definedNames>
  <calcPr fullCalcOnLoad="1"/>
</workbook>
</file>

<file path=xl/sharedStrings.xml><?xml version="1.0" encoding="utf-8"?>
<sst xmlns="http://schemas.openxmlformats.org/spreadsheetml/2006/main" count="745" uniqueCount="177">
  <si>
    <t>Please call Event hotline (0458 247 212) after 6:45am each event day for confirmed Running Schedule &amp; Contest Venue</t>
  </si>
  <si>
    <t>Contest is mobile utilising the best available surf in the Cronulla area</t>
  </si>
  <si>
    <t>PLEASE NOTE THAT THE SCHEDULE IS ALWAYS SUBJECT TO CHANGE</t>
  </si>
  <si>
    <t>FINAL</t>
  </si>
  <si>
    <t>HEAT 1</t>
  </si>
  <si>
    <t>OVER 40</t>
  </si>
  <si>
    <t>SHORTBOARD</t>
  </si>
  <si>
    <t>HEAT 2</t>
  </si>
  <si>
    <t>OVER 50</t>
  </si>
  <si>
    <t xml:space="preserve">ROUND 1 </t>
  </si>
  <si>
    <t>HEAT 3</t>
  </si>
  <si>
    <t>OVER 60</t>
  </si>
  <si>
    <t>SUP</t>
  </si>
  <si>
    <t xml:space="preserve">SURFMASTERS ONLY SURF SUNDAY </t>
  </si>
  <si>
    <t>OVER 40 SHORTBOARD</t>
  </si>
  <si>
    <t>ROUND 1</t>
  </si>
  <si>
    <t>Rd1 Ht1</t>
  </si>
  <si>
    <t>Red</t>
  </si>
  <si>
    <t>White</t>
  </si>
  <si>
    <t>Yellow</t>
  </si>
  <si>
    <t>Blue</t>
  </si>
  <si>
    <t>Rd1 Ht2</t>
  </si>
  <si>
    <t>SEMI FINAL</t>
  </si>
  <si>
    <t>Rd1 Ht3</t>
  </si>
  <si>
    <t>OVER 50 SHORTBOARD</t>
  </si>
  <si>
    <t>OVER 60 SHORTBOARD</t>
  </si>
  <si>
    <t>place</t>
  </si>
  <si>
    <t>points</t>
  </si>
  <si>
    <t>heat score</t>
  </si>
  <si>
    <t>Final2</t>
  </si>
  <si>
    <t>Final combined leaderboard</t>
  </si>
  <si>
    <t>Final Combination points</t>
  </si>
  <si>
    <t>Final place</t>
  </si>
  <si>
    <t>OVER 40 SUP</t>
  </si>
  <si>
    <t>Ht1 Rd1</t>
  </si>
  <si>
    <t xml:space="preserve"> </t>
  </si>
  <si>
    <t>ROUND TWO</t>
  </si>
  <si>
    <t>REQUALIFY ONE</t>
  </si>
  <si>
    <t>Ht1</t>
  </si>
  <si>
    <t>Ht2 Rd1</t>
  </si>
  <si>
    <t>ROUND ONE</t>
  </si>
  <si>
    <t xml:space="preserve">Heat Total </t>
  </si>
  <si>
    <t xml:space="preserve">Place </t>
  </si>
  <si>
    <t>Ht1 Rd2</t>
  </si>
  <si>
    <t>Ht2 Rd2</t>
  </si>
  <si>
    <t>SEMI FINALS</t>
  </si>
  <si>
    <t>REQUALIFY TWO</t>
  </si>
  <si>
    <t>Ht2</t>
  </si>
  <si>
    <t>FINAL 1</t>
  </si>
  <si>
    <t>ROUND 2</t>
  </si>
  <si>
    <t>REQUAL 1</t>
  </si>
  <si>
    <t>REQUAL 2</t>
  </si>
  <si>
    <t>Day 1: Saturday 18th Nov</t>
  </si>
  <si>
    <t xml:space="preserve">Day 2: Sunday 19th Nov </t>
  </si>
  <si>
    <t>UNDER 12 BOYS</t>
  </si>
  <si>
    <t>shortboard</t>
  </si>
  <si>
    <t>R32</t>
  </si>
  <si>
    <t>R12</t>
  </si>
  <si>
    <t>HEAT 4</t>
  </si>
  <si>
    <t>HEAT 5</t>
  </si>
  <si>
    <t>HEAT 6</t>
  </si>
  <si>
    <t>HEAT 7</t>
  </si>
  <si>
    <t>HEAT 8</t>
  </si>
  <si>
    <t>R4</t>
  </si>
  <si>
    <t>RE-QUAL 1</t>
  </si>
  <si>
    <t>UNDER 12 GIRLS</t>
  </si>
  <si>
    <t>R8</t>
  </si>
  <si>
    <t>R2</t>
  </si>
  <si>
    <t xml:space="preserve">SEMI </t>
  </si>
  <si>
    <t>Q-FINAL</t>
  </si>
  <si>
    <t xml:space="preserve">Havaiana's NSW Grommet State Titles </t>
  </si>
  <si>
    <t xml:space="preserve">Under 12 Boys </t>
  </si>
  <si>
    <t>2nd Chance Format - all Round 1 &amp; Requals 15 minutes</t>
  </si>
  <si>
    <t>Rd 1 Ht 1</t>
  </si>
  <si>
    <t>Hugh Vaughan</t>
  </si>
  <si>
    <t>Dayan Conti</t>
  </si>
  <si>
    <t>Zac Martens</t>
  </si>
  <si>
    <t>Rd 1 Ht2</t>
  </si>
  <si>
    <t>Jake Feher</t>
  </si>
  <si>
    <t>Mateus Bersot</t>
  </si>
  <si>
    <t>Ht1 Rd3</t>
  </si>
  <si>
    <t>RE QUALIFY ONE</t>
  </si>
  <si>
    <t>Rd 1 Ht3</t>
  </si>
  <si>
    <t>Hunter Winkler</t>
  </si>
  <si>
    <t>Keenan Crisp</t>
  </si>
  <si>
    <t>Jimmi Hill</t>
  </si>
  <si>
    <t>Ht2 Rd3</t>
  </si>
  <si>
    <t>Rd 1 Ht4</t>
  </si>
  <si>
    <t>Fletcher Kelleher</t>
  </si>
  <si>
    <t>Billy Haoui</t>
  </si>
  <si>
    <t>Rd 1 Ht5</t>
  </si>
  <si>
    <t>Jarvie Robson</t>
  </si>
  <si>
    <t>Ht3 Rd3</t>
  </si>
  <si>
    <t>Jack Wregg</t>
  </si>
  <si>
    <t>Rd 1 Ht6</t>
  </si>
  <si>
    <t>Jai Robson</t>
  </si>
  <si>
    <t>Lachlan Smith</t>
  </si>
  <si>
    <t>Ht4 Rd3</t>
  </si>
  <si>
    <t>Rd1 Ht7</t>
  </si>
  <si>
    <t>Koby Jackson</t>
  </si>
  <si>
    <t>Jack Macdonald</t>
  </si>
  <si>
    <t>Rd1 Ht8</t>
  </si>
  <si>
    <t>Harry O'Brien</t>
  </si>
  <si>
    <t>Corey Lawson</t>
  </si>
  <si>
    <t>Cooper Daley</t>
  </si>
  <si>
    <t>Dane Dujic</t>
  </si>
  <si>
    <t>Isaak Brown</t>
  </si>
  <si>
    <t>Baxter Hurt</t>
  </si>
  <si>
    <t>Manning Gregory</t>
  </si>
  <si>
    <t>Mannix Buecher-Squiers</t>
  </si>
  <si>
    <t>Joshua Marsh</t>
  </si>
  <si>
    <t>Matthew Humphries</t>
  </si>
  <si>
    <t>Kash Brown</t>
  </si>
  <si>
    <t>Under 12 Girls</t>
  </si>
  <si>
    <t>Jada Thomas</t>
  </si>
  <si>
    <t>Bronte Herft</t>
  </si>
  <si>
    <t>Leila Salt</t>
  </si>
  <si>
    <t>Jessica Ikin</t>
  </si>
  <si>
    <t>Imojen Enfield</t>
  </si>
  <si>
    <t>Ocea Curtis</t>
  </si>
  <si>
    <t>Tyla Hurst</t>
  </si>
  <si>
    <t>Shyla Short</t>
  </si>
  <si>
    <t>Day 2: Sunday 19th Nov</t>
  </si>
  <si>
    <t xml:space="preserve">Tradies Surfmasters Presented by HIF </t>
  </si>
  <si>
    <t>19th November 2017</t>
  </si>
  <si>
    <t>Final 1</t>
  </si>
  <si>
    <t xml:space="preserve">SUP </t>
  </si>
  <si>
    <t>Maris Luidmanis</t>
  </si>
  <si>
    <t>Mark Morgenthal</t>
  </si>
  <si>
    <t>Richard Sargeson</t>
  </si>
  <si>
    <t>Mark Gobbe</t>
  </si>
  <si>
    <t>Mark Tickle</t>
  </si>
  <si>
    <t>Andrew Johnson</t>
  </si>
  <si>
    <t>Kevin Hall</t>
  </si>
  <si>
    <t>Wayne Roach</t>
  </si>
  <si>
    <t>Bruce Flint</t>
  </si>
  <si>
    <t>Col Barry</t>
  </si>
  <si>
    <t>John Clingan</t>
  </si>
  <si>
    <t>Steve Rainford</t>
  </si>
  <si>
    <t>Dean McSporran</t>
  </si>
  <si>
    <t>Paul Wehbe</t>
  </si>
  <si>
    <t>Glenn Pringle</t>
  </si>
  <si>
    <t>Ricky Marshall</t>
  </si>
  <si>
    <t>Wayne Morrison</t>
  </si>
  <si>
    <t>Ian Spencer</t>
  </si>
  <si>
    <t>Michael Crisp</t>
  </si>
  <si>
    <t>Carl Musker</t>
  </si>
  <si>
    <t>Jake Spooner</t>
  </si>
  <si>
    <t>Wayne French</t>
  </si>
  <si>
    <t>Fernando Fierro</t>
  </si>
  <si>
    <t>Andrew King</t>
  </si>
  <si>
    <t>Greg Hourigan</t>
  </si>
  <si>
    <t>John Lavers</t>
  </si>
  <si>
    <t>R6</t>
  </si>
  <si>
    <t xml:space="preserve">FINAL </t>
  </si>
  <si>
    <t>Andrew O'sullivan</t>
  </si>
  <si>
    <t>David Gall</t>
  </si>
  <si>
    <t>Sunday 19th November 2017</t>
  </si>
  <si>
    <r>
      <t xml:space="preserve">First Heat of the day, </t>
    </r>
    <r>
      <rPr>
        <b/>
        <u val="single"/>
        <sz val="14"/>
        <rFont val="Calibri (Body)"/>
        <family val="0"/>
      </rPr>
      <t>Please check in at 8:00am for a 8:15am start</t>
    </r>
    <r>
      <rPr>
        <b/>
        <sz val="14"/>
        <rFont val="Calibri (Body)"/>
        <family val="0"/>
      </rPr>
      <t xml:space="preserve"> </t>
    </r>
  </si>
  <si>
    <t>Possible event locations include North Cronulla, Elouera &amp; Wanda</t>
  </si>
  <si>
    <r>
      <t xml:space="preserve">First Heat of the day, </t>
    </r>
    <r>
      <rPr>
        <b/>
        <u val="single"/>
        <sz val="14"/>
        <rFont val="Calibri (Body)"/>
        <family val="0"/>
      </rPr>
      <t>Please check in at 7:15am for a 7:30am start</t>
    </r>
    <r>
      <rPr>
        <b/>
        <sz val="14"/>
        <rFont val="Calibri (Body)"/>
        <family val="0"/>
      </rPr>
      <t xml:space="preserve"> </t>
    </r>
  </si>
  <si>
    <t>7:30am</t>
  </si>
  <si>
    <t>Saturday 18th November 2017</t>
  </si>
  <si>
    <t>Kash Smith</t>
  </si>
  <si>
    <t>HEAT TOTAL</t>
  </si>
  <si>
    <t xml:space="preserve">PLACE  </t>
  </si>
  <si>
    <t>Nick Brusic</t>
  </si>
  <si>
    <t>Matt Hurworth</t>
  </si>
  <si>
    <t>NS</t>
  </si>
  <si>
    <t>1st</t>
  </si>
  <si>
    <t xml:space="preserve">Imojen Enfield </t>
  </si>
  <si>
    <t>2nd</t>
  </si>
  <si>
    <t>3rd</t>
  </si>
  <si>
    <t>4th</t>
  </si>
  <si>
    <t>12 Girls</t>
  </si>
  <si>
    <t>12 Boys</t>
  </si>
  <si>
    <t>RESULTS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</si>
</sst>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4"/>
      <name val="Calibri (Body)"/>
      <family val="0"/>
    </font>
    <font>
      <b/>
      <sz val="14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Calibri (Body)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2"/>
      <name val="Calibri"/>
      <family val="0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 (Body)"/>
      <family val="0"/>
    </font>
    <font>
      <b/>
      <sz val="16"/>
      <name val="Calibri"/>
      <family val="2"/>
    </font>
    <font>
      <b/>
      <sz val="16"/>
      <color indexed="9"/>
      <name val="Calibri"/>
      <family val="2"/>
    </font>
    <font>
      <sz val="12"/>
      <name val="Calibri"/>
      <family val="0"/>
    </font>
    <font>
      <b/>
      <sz val="24"/>
      <color indexed="8"/>
      <name val="Calibri"/>
      <family val="2"/>
    </font>
    <font>
      <sz val="14"/>
      <color indexed="10"/>
      <name val="Calibri"/>
      <family val="2"/>
    </font>
    <font>
      <b/>
      <sz val="28"/>
      <color indexed="8"/>
      <name val="Calibri"/>
      <family val="0"/>
    </font>
    <font>
      <b/>
      <sz val="20"/>
      <color indexed="8"/>
      <name val="Calibri"/>
      <family val="0"/>
    </font>
    <font>
      <sz val="20"/>
      <color indexed="8"/>
      <name val="Calibri"/>
      <family val="0"/>
    </font>
    <font>
      <sz val="2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 (Body)"/>
      <family val="0"/>
    </font>
    <font>
      <b/>
      <sz val="14"/>
      <color rgb="FF000000"/>
      <name val="Calibri (Body)"/>
      <family val="0"/>
    </font>
    <font>
      <b/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theme="0"/>
      <name val="Calibri"/>
      <family val="2"/>
    </font>
    <font>
      <b/>
      <sz val="16"/>
      <color rgb="FF000000"/>
      <name val="Calibri"/>
      <family val="2"/>
    </font>
    <font>
      <b/>
      <sz val="24"/>
      <color theme="1"/>
      <name val="Calibri"/>
      <family val="2"/>
    </font>
    <font>
      <b/>
      <sz val="24"/>
      <color rgb="FF000000"/>
      <name val="Calibri"/>
      <family val="2"/>
    </font>
    <font>
      <sz val="14"/>
      <color rgb="FFFF0000"/>
      <name val="Calibri"/>
      <family val="2"/>
    </font>
    <font>
      <b/>
      <sz val="28"/>
      <color theme="1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8" fillId="0" borderId="0" xfId="0" applyFont="1" applyAlignment="1">
      <alignment horizontal="left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68" fillId="12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8" fillId="11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Alignment="1">
      <alignment horizontal="left"/>
    </xf>
    <xf numFmtId="0" fontId="71" fillId="0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37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7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8" fillId="0" borderId="0" xfId="0" applyFont="1" applyAlignment="1">
      <alignment/>
    </xf>
    <xf numFmtId="0" fontId="77" fillId="35" borderId="0" xfId="0" applyFont="1" applyFill="1" applyAlignment="1">
      <alignment horizontal="center"/>
    </xf>
    <xf numFmtId="0" fontId="77" fillId="36" borderId="0" xfId="0" applyFont="1" applyFill="1" applyAlignment="1">
      <alignment horizontal="center"/>
    </xf>
    <xf numFmtId="0" fontId="38" fillId="9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7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30" fillId="37" borderId="11" xfId="0" applyFont="1" applyFill="1" applyBorder="1" applyAlignment="1">
      <alignment/>
    </xf>
    <xf numFmtId="0" fontId="77" fillId="0" borderId="12" xfId="0" applyFont="1" applyBorder="1" applyAlignment="1">
      <alignment/>
    </xf>
    <xf numFmtId="0" fontId="74" fillId="0" borderId="10" xfId="0" applyFont="1" applyBorder="1" applyAlignment="1">
      <alignment/>
    </xf>
    <xf numFmtId="0" fontId="77" fillId="0" borderId="13" xfId="0" applyFont="1" applyBorder="1" applyAlignment="1">
      <alignment/>
    </xf>
    <xf numFmtId="0" fontId="74" fillId="38" borderId="14" xfId="0" applyFont="1" applyFill="1" applyBorder="1" applyAlignment="1">
      <alignment/>
    </xf>
    <xf numFmtId="0" fontId="74" fillId="39" borderId="14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2" fontId="38" fillId="0" borderId="18" xfId="0" applyNumberFormat="1" applyFont="1" applyBorder="1" applyAlignment="1">
      <alignment horizontal="center"/>
    </xf>
    <xf numFmtId="172" fontId="38" fillId="0" borderId="17" xfId="0" applyNumberFormat="1" applyFont="1" applyBorder="1" applyAlignment="1">
      <alignment horizontal="center"/>
    </xf>
    <xf numFmtId="0" fontId="77" fillId="0" borderId="10" xfId="0" applyFont="1" applyFill="1" applyBorder="1" applyAlignment="1">
      <alignment horizontal="left"/>
    </xf>
    <xf numFmtId="0" fontId="38" fillId="0" borderId="12" xfId="0" applyFont="1" applyBorder="1" applyAlignment="1">
      <alignment/>
    </xf>
    <xf numFmtId="0" fontId="38" fillId="0" borderId="19" xfId="0" applyFont="1" applyBorder="1" applyAlignment="1">
      <alignment/>
    </xf>
    <xf numFmtId="0" fontId="68" fillId="0" borderId="10" xfId="0" applyFont="1" applyFill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left"/>
    </xf>
    <xf numFmtId="0" fontId="38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68" fillId="0" borderId="11" xfId="0" applyFont="1" applyBorder="1" applyAlignment="1">
      <alignment/>
    </xf>
    <xf numFmtId="0" fontId="68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74" fillId="0" borderId="0" xfId="0" applyFont="1" applyFill="1" applyBorder="1" applyAlignment="1">
      <alignment/>
    </xf>
    <xf numFmtId="0" fontId="74" fillId="38" borderId="10" xfId="0" applyFont="1" applyFill="1" applyBorder="1" applyAlignment="1">
      <alignment/>
    </xf>
    <xf numFmtId="0" fontId="38" fillId="0" borderId="14" xfId="0" applyFont="1" applyBorder="1" applyAlignment="1">
      <alignment horizontal="left"/>
    </xf>
    <xf numFmtId="0" fontId="77" fillId="0" borderId="13" xfId="0" applyFont="1" applyBorder="1" applyAlignment="1">
      <alignment horizontal="center"/>
    </xf>
    <xf numFmtId="0" fontId="66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74" fillId="39" borderId="10" xfId="0" applyFont="1" applyFill="1" applyBorder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4" fillId="0" borderId="11" xfId="0" applyFont="1" applyBorder="1" applyAlignment="1">
      <alignment/>
    </xf>
    <xf numFmtId="0" fontId="30" fillId="37" borderId="2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30" fillId="38" borderId="11" xfId="0" applyFont="1" applyFill="1" applyBorder="1" applyAlignment="1">
      <alignment/>
    </xf>
    <xf numFmtId="0" fontId="74" fillId="40" borderId="10" xfId="0" applyFont="1" applyFill="1" applyBorder="1" applyAlignment="1">
      <alignment/>
    </xf>
    <xf numFmtId="0" fontId="68" fillId="19" borderId="0" xfId="0" applyFont="1" applyFill="1" applyAlignment="1">
      <alignment horizontal="center"/>
    </xf>
    <xf numFmtId="0" fontId="66" fillId="37" borderId="10" xfId="0" applyFont="1" applyFill="1" applyBorder="1" applyAlignment="1">
      <alignment/>
    </xf>
    <xf numFmtId="0" fontId="66" fillId="37" borderId="21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22" xfId="0" applyFont="1" applyBorder="1" applyAlignment="1">
      <alignment/>
    </xf>
    <xf numFmtId="0" fontId="66" fillId="38" borderId="10" xfId="0" applyFont="1" applyFill="1" applyBorder="1" applyAlignment="1">
      <alignment/>
    </xf>
    <xf numFmtId="0" fontId="66" fillId="38" borderId="23" xfId="0" applyFont="1" applyFill="1" applyBorder="1" applyAlignment="1">
      <alignment/>
    </xf>
    <xf numFmtId="0" fontId="66" fillId="39" borderId="10" xfId="0" applyFont="1" applyFill="1" applyBorder="1" applyAlignment="1">
      <alignment/>
    </xf>
    <xf numFmtId="0" fontId="66" fillId="39" borderId="24" xfId="0" applyFont="1" applyFill="1" applyBorder="1" applyAlignment="1">
      <alignment/>
    </xf>
    <xf numFmtId="0" fontId="66" fillId="39" borderId="19" xfId="0" applyFont="1" applyFill="1" applyBorder="1" applyAlignment="1">
      <alignment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72" fontId="38" fillId="0" borderId="10" xfId="0" applyNumberFormat="1" applyFont="1" applyBorder="1" applyAlignment="1">
      <alignment horizontal="center"/>
    </xf>
    <xf numFmtId="0" fontId="77" fillId="0" borderId="13" xfId="0" applyFont="1" applyFill="1" applyBorder="1" applyAlignment="1">
      <alignment horizontal="left"/>
    </xf>
    <xf numFmtId="0" fontId="68" fillId="0" borderId="12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18" xfId="0" applyFont="1" applyBorder="1" applyAlignment="1">
      <alignment/>
    </xf>
    <xf numFmtId="2" fontId="38" fillId="0" borderId="14" xfId="0" applyNumberFormat="1" applyFont="1" applyBorder="1" applyAlignment="1" quotePrefix="1">
      <alignment horizontal="center"/>
    </xf>
    <xf numFmtId="0" fontId="38" fillId="0" borderId="18" xfId="0" applyFont="1" applyBorder="1" applyAlignment="1" quotePrefix="1">
      <alignment horizontal="center"/>
    </xf>
    <xf numFmtId="0" fontId="68" fillId="0" borderId="0" xfId="0" applyFont="1" applyAlignment="1">
      <alignment horizontal="center"/>
    </xf>
    <xf numFmtId="0" fontId="68" fillId="0" borderId="20" xfId="0" applyFont="1" applyBorder="1" applyAlignment="1">
      <alignment/>
    </xf>
    <xf numFmtId="2" fontId="38" fillId="0" borderId="18" xfId="0" applyNumberFormat="1" applyFont="1" applyBorder="1" applyAlignment="1" quotePrefix="1">
      <alignment horizontal="center"/>
    </xf>
    <xf numFmtId="0" fontId="68" fillId="0" borderId="0" xfId="0" applyFont="1" applyBorder="1" applyAlignment="1">
      <alignment/>
    </xf>
    <xf numFmtId="2" fontId="38" fillId="0" borderId="17" xfId="0" applyNumberFormat="1" applyFont="1" applyBorder="1" applyAlignment="1">
      <alignment horizontal="center"/>
    </xf>
    <xf numFmtId="2" fontId="38" fillId="0" borderId="13" xfId="0" applyNumberFormat="1" applyFont="1" applyBorder="1" applyAlignment="1" quotePrefix="1">
      <alignment horizontal="center"/>
    </xf>
    <xf numFmtId="0" fontId="38" fillId="0" borderId="10" xfId="0" applyFont="1" applyBorder="1" applyAlignment="1" quotePrefix="1">
      <alignment horizontal="center"/>
    </xf>
    <xf numFmtId="2" fontId="38" fillId="0" borderId="10" xfId="0" applyNumberFormat="1" applyFont="1" applyBorder="1" applyAlignment="1" quotePrefix="1">
      <alignment horizontal="center"/>
    </xf>
    <xf numFmtId="0" fontId="66" fillId="0" borderId="0" xfId="0" applyFont="1" applyAlignment="1">
      <alignment horizontal="center"/>
    </xf>
    <xf numFmtId="0" fontId="38" fillId="0" borderId="10" xfId="0" applyFont="1" applyBorder="1" applyAlignment="1">
      <alignment horizontal="left"/>
    </xf>
    <xf numFmtId="0" fontId="86" fillId="0" borderId="0" xfId="0" applyFont="1" applyFill="1" applyAlignment="1">
      <alignment horizontal="center"/>
    </xf>
    <xf numFmtId="0" fontId="68" fillId="7" borderId="0" xfId="0" applyFont="1" applyFill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8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89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0</xdr:rowOff>
    </xdr:from>
    <xdr:to>
      <xdr:col>4</xdr:col>
      <xdr:colOff>590550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2743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1200150</xdr:colOff>
      <xdr:row>0</xdr:row>
      <xdr:rowOff>0</xdr:rowOff>
    </xdr:from>
    <xdr:to>
      <xdr:col>12</xdr:col>
      <xdr:colOff>142875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0"/>
          <a:ext cx="2762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80" zoomScaleNormal="80" workbookViewId="0" topLeftCell="A18">
      <selection activeCell="B57" sqref="B57"/>
    </sheetView>
  </sheetViews>
  <sheetFormatPr defaultColWidth="11.00390625" defaultRowHeight="15.75"/>
  <cols>
    <col min="1" max="1" width="11.00390625" style="0" customWidth="1"/>
    <col min="2" max="2" width="23.125" style="0" customWidth="1"/>
    <col min="3" max="3" width="25.00390625" style="0" customWidth="1"/>
    <col min="4" max="4" width="19.125" style="0" customWidth="1"/>
    <col min="5" max="5" width="12.375" style="0" customWidth="1"/>
    <col min="6" max="6" width="16.625" style="0" customWidth="1"/>
    <col min="7" max="7" width="13.875" style="0" customWidth="1"/>
    <col min="8" max="8" width="11.00390625" style="0" customWidth="1"/>
    <col min="9" max="9" width="14.875" style="0" bestFit="1" customWidth="1"/>
    <col min="10" max="10" width="28.00390625" style="43" customWidth="1"/>
    <col min="11" max="11" width="30.125" style="0" customWidth="1"/>
    <col min="12" max="12" width="20.00390625" style="0" customWidth="1"/>
    <col min="13" max="14" width="11.00390625" style="0" customWidth="1"/>
    <col min="15" max="15" width="14.875" style="0" bestFit="1" customWidth="1"/>
  </cols>
  <sheetData>
    <row r="1" ht="15.75">
      <c r="J1"/>
    </row>
    <row r="2" spans="4:17" ht="15.75">
      <c r="D2" s="12"/>
      <c r="E2" s="12"/>
      <c r="F2" s="12"/>
      <c r="G2" s="12"/>
      <c r="H2" s="12"/>
      <c r="I2" s="12"/>
      <c r="J2"/>
      <c r="L2" s="12"/>
      <c r="M2" s="12"/>
      <c r="N2" s="12"/>
      <c r="O2" s="12"/>
      <c r="P2" s="12"/>
      <c r="Q2" s="12"/>
    </row>
    <row r="3" spans="3:17" ht="26.25">
      <c r="C3" s="2"/>
      <c r="D3" s="12"/>
      <c r="E3" s="13"/>
      <c r="F3" s="14"/>
      <c r="G3" s="14"/>
      <c r="H3" s="15"/>
      <c r="I3" s="12"/>
      <c r="J3"/>
      <c r="K3" s="2"/>
      <c r="L3" s="12"/>
      <c r="M3" s="13"/>
      <c r="N3" s="14"/>
      <c r="O3" s="14"/>
      <c r="P3" s="15"/>
      <c r="Q3" s="12"/>
    </row>
    <row r="4" ht="13.5" customHeight="1">
      <c r="J4"/>
    </row>
    <row r="5" ht="13.5" customHeight="1">
      <c r="J5"/>
    </row>
    <row r="6" ht="13.5" customHeight="1">
      <c r="J6"/>
    </row>
    <row r="7" ht="13.5" customHeight="1">
      <c r="J7"/>
    </row>
    <row r="8" ht="13.5" customHeight="1">
      <c r="J8"/>
    </row>
    <row r="9" spans="2:14" ht="27" customHeight="1">
      <c r="B9" s="3"/>
      <c r="C9" s="16"/>
      <c r="D9" s="164" t="s">
        <v>162</v>
      </c>
      <c r="E9" s="5"/>
      <c r="F9" s="5"/>
      <c r="J9" s="3"/>
      <c r="K9" s="16"/>
      <c r="L9" s="164" t="s">
        <v>157</v>
      </c>
      <c r="M9" s="5"/>
      <c r="N9" s="5"/>
    </row>
    <row r="10" spans="2:14" ht="18">
      <c r="B10" s="57"/>
      <c r="C10" s="57"/>
      <c r="D10" s="54" t="s">
        <v>0</v>
      </c>
      <c r="E10" s="54"/>
      <c r="F10" s="54"/>
      <c r="J10" s="57"/>
      <c r="K10" s="57"/>
      <c r="L10" s="54" t="s">
        <v>0</v>
      </c>
      <c r="M10" s="54"/>
      <c r="N10" s="54"/>
    </row>
    <row r="11" spans="2:14" ht="18">
      <c r="B11" s="57"/>
      <c r="C11" s="57"/>
      <c r="D11" s="54" t="s">
        <v>160</v>
      </c>
      <c r="E11" s="54"/>
      <c r="F11" s="54"/>
      <c r="J11" s="57"/>
      <c r="K11" s="57"/>
      <c r="L11" s="54" t="s">
        <v>160</v>
      </c>
      <c r="M11" s="54"/>
      <c r="N11" s="54"/>
    </row>
    <row r="12" spans="2:14" ht="18">
      <c r="B12" s="57"/>
      <c r="C12" s="57"/>
      <c r="D12" s="54" t="s">
        <v>1</v>
      </c>
      <c r="E12" s="54"/>
      <c r="F12" s="54"/>
      <c r="J12" s="57"/>
      <c r="K12" s="57"/>
      <c r="L12" s="54" t="s">
        <v>1</v>
      </c>
      <c r="M12" s="54"/>
      <c r="N12" s="54"/>
    </row>
    <row r="13" spans="2:14" ht="18">
      <c r="B13" s="57"/>
      <c r="C13" s="57" t="s">
        <v>159</v>
      </c>
      <c r="D13" s="57"/>
      <c r="E13" s="57"/>
      <c r="F13" s="57"/>
      <c r="J13" s="57"/>
      <c r="K13" s="57" t="s">
        <v>159</v>
      </c>
      <c r="L13" s="57"/>
      <c r="M13" s="57"/>
      <c r="N13" s="57"/>
    </row>
    <row r="14" spans="2:14" ht="18">
      <c r="B14" s="57"/>
      <c r="C14" s="57"/>
      <c r="D14" s="54"/>
      <c r="E14" s="54"/>
      <c r="F14" s="54"/>
      <c r="J14" s="57"/>
      <c r="K14" s="57"/>
      <c r="L14" s="54"/>
      <c r="M14" s="54"/>
      <c r="N14" s="54"/>
    </row>
    <row r="15" spans="2:14" ht="18">
      <c r="B15" s="57"/>
      <c r="C15" s="57"/>
      <c r="D15" s="54" t="s">
        <v>2</v>
      </c>
      <c r="E15" s="54"/>
      <c r="F15" s="54"/>
      <c r="J15" s="57"/>
      <c r="K15" s="57"/>
      <c r="L15" s="54" t="s">
        <v>2</v>
      </c>
      <c r="M15" s="54"/>
      <c r="N15" s="54"/>
    </row>
    <row r="16" spans="2:14" ht="18">
      <c r="B16" s="4"/>
      <c r="C16" s="56"/>
      <c r="D16" s="57"/>
      <c r="E16" s="54"/>
      <c r="F16" s="54"/>
      <c r="G16" s="55"/>
      <c r="H16" s="58"/>
      <c r="J16" s="4"/>
      <c r="K16" s="4"/>
      <c r="L16" s="4"/>
      <c r="M16" s="4"/>
      <c r="N16" s="4"/>
    </row>
    <row r="17" spans="2:14" ht="18">
      <c r="B17" s="4"/>
      <c r="C17" s="56"/>
      <c r="D17" s="57"/>
      <c r="E17" s="54"/>
      <c r="F17" s="54"/>
      <c r="G17" s="55"/>
      <c r="H17" s="58"/>
      <c r="J17" s="4"/>
      <c r="K17" s="4"/>
      <c r="L17" s="4"/>
      <c r="M17" s="4"/>
      <c r="N17" s="4"/>
    </row>
    <row r="18" spans="1:13" ht="15">
      <c r="A18" s="34"/>
      <c r="B18" s="34"/>
      <c r="C18" s="34"/>
      <c r="D18" s="34"/>
      <c r="E18" s="34"/>
      <c r="F18" s="34"/>
      <c r="G18" s="34"/>
      <c r="H18" s="34"/>
      <c r="I18" s="34"/>
      <c r="J18" s="47"/>
      <c r="K18" s="34"/>
      <c r="L18" s="34"/>
      <c r="M18" s="34"/>
    </row>
    <row r="19" spans="1:16" ht="18">
      <c r="A19" s="48"/>
      <c r="B19" s="1" t="s">
        <v>52</v>
      </c>
      <c r="C19" s="48"/>
      <c r="D19" s="48"/>
      <c r="E19" s="48"/>
      <c r="F19" s="48"/>
      <c r="G19" s="48"/>
      <c r="H19" s="1" t="s">
        <v>161</v>
      </c>
      <c r="I19" s="48"/>
      <c r="J19" s="1" t="s">
        <v>122</v>
      </c>
      <c r="K19" s="48"/>
      <c r="L19" s="48"/>
      <c r="M19" s="48"/>
      <c r="P19" s="111" t="s">
        <v>161</v>
      </c>
    </row>
    <row r="20" spans="2:16" ht="18">
      <c r="B20" s="1">
        <v>1</v>
      </c>
      <c r="C20" s="9" t="s">
        <v>54</v>
      </c>
      <c r="D20" s="9" t="s">
        <v>55</v>
      </c>
      <c r="E20" s="9" t="s">
        <v>56</v>
      </c>
      <c r="F20" s="9" t="s">
        <v>9</v>
      </c>
      <c r="G20" s="9" t="s">
        <v>4</v>
      </c>
      <c r="H20" s="44">
        <v>15</v>
      </c>
      <c r="I20" s="52"/>
      <c r="J20" s="97">
        <v>1</v>
      </c>
      <c r="K20" s="10" t="s">
        <v>65</v>
      </c>
      <c r="L20" s="10" t="s">
        <v>6</v>
      </c>
      <c r="M20" s="10" t="s">
        <v>63</v>
      </c>
      <c r="N20" s="10" t="s">
        <v>3</v>
      </c>
      <c r="O20" s="10" t="s">
        <v>4</v>
      </c>
      <c r="P20" s="7">
        <v>20</v>
      </c>
    </row>
    <row r="21" spans="2:16" ht="18">
      <c r="B21" s="1">
        <v>2</v>
      </c>
      <c r="C21" s="9" t="s">
        <v>54</v>
      </c>
      <c r="D21" s="9" t="s">
        <v>55</v>
      </c>
      <c r="E21" s="9" t="s">
        <v>56</v>
      </c>
      <c r="F21" s="9" t="s">
        <v>9</v>
      </c>
      <c r="G21" s="9" t="s">
        <v>7</v>
      </c>
      <c r="H21" s="44">
        <v>15</v>
      </c>
      <c r="I21" s="52"/>
      <c r="J21" s="97">
        <v>2</v>
      </c>
      <c r="K21" s="9" t="s">
        <v>54</v>
      </c>
      <c r="L21" s="9" t="s">
        <v>6</v>
      </c>
      <c r="M21" s="9" t="s">
        <v>63</v>
      </c>
      <c r="N21" s="9" t="s">
        <v>3</v>
      </c>
      <c r="O21" s="9" t="s">
        <v>4</v>
      </c>
      <c r="P21" s="7">
        <v>20</v>
      </c>
    </row>
    <row r="22" spans="2:13" ht="18">
      <c r="B22" s="1">
        <v>3</v>
      </c>
      <c r="C22" s="9" t="s">
        <v>54</v>
      </c>
      <c r="D22" s="9" t="s">
        <v>55</v>
      </c>
      <c r="E22" s="9" t="s">
        <v>56</v>
      </c>
      <c r="F22" s="9" t="s">
        <v>9</v>
      </c>
      <c r="G22" s="9" t="s">
        <v>10</v>
      </c>
      <c r="H22" s="44">
        <v>15</v>
      </c>
      <c r="I22" s="45"/>
      <c r="J22" s="45"/>
      <c r="K22" s="45"/>
      <c r="L22" s="45"/>
      <c r="M22" s="46"/>
    </row>
    <row r="23" spans="2:13" ht="18">
      <c r="B23" s="1">
        <v>4</v>
      </c>
      <c r="C23" s="9" t="s">
        <v>54</v>
      </c>
      <c r="D23" s="9" t="s">
        <v>55</v>
      </c>
      <c r="E23" s="9" t="s">
        <v>56</v>
      </c>
      <c r="F23" s="9" t="s">
        <v>9</v>
      </c>
      <c r="G23" s="9" t="s">
        <v>58</v>
      </c>
      <c r="H23" s="44">
        <v>15</v>
      </c>
      <c r="I23" s="45"/>
      <c r="J23" s="45"/>
      <c r="K23" s="45"/>
      <c r="L23" s="45"/>
      <c r="M23" s="46"/>
    </row>
    <row r="24" spans="2:13" ht="18">
      <c r="B24" s="1">
        <v>5</v>
      </c>
      <c r="C24" s="9" t="s">
        <v>54</v>
      </c>
      <c r="D24" s="9" t="s">
        <v>55</v>
      </c>
      <c r="E24" s="9" t="s">
        <v>56</v>
      </c>
      <c r="F24" s="9" t="s">
        <v>9</v>
      </c>
      <c r="G24" s="9" t="s">
        <v>59</v>
      </c>
      <c r="H24" s="44">
        <v>15</v>
      </c>
      <c r="I24" s="45"/>
      <c r="J24" s="45"/>
      <c r="K24" s="45"/>
      <c r="L24" s="45"/>
      <c r="M24" s="46"/>
    </row>
    <row r="25" spans="2:13" ht="18">
      <c r="B25" s="1">
        <v>6</v>
      </c>
      <c r="C25" s="9" t="s">
        <v>54</v>
      </c>
      <c r="D25" s="9" t="s">
        <v>55</v>
      </c>
      <c r="E25" s="9" t="s">
        <v>56</v>
      </c>
      <c r="F25" s="9" t="s">
        <v>9</v>
      </c>
      <c r="G25" s="9" t="s">
        <v>60</v>
      </c>
      <c r="H25" s="44">
        <v>15</v>
      </c>
      <c r="I25" s="45"/>
      <c r="J25" s="45"/>
      <c r="K25" s="45"/>
      <c r="L25" s="45"/>
      <c r="M25" s="46"/>
    </row>
    <row r="26" spans="2:13" ht="18">
      <c r="B26" s="1">
        <v>7</v>
      </c>
      <c r="C26" s="9" t="s">
        <v>54</v>
      </c>
      <c r="D26" s="9" t="s">
        <v>55</v>
      </c>
      <c r="E26" s="9" t="s">
        <v>56</v>
      </c>
      <c r="F26" s="9" t="s">
        <v>9</v>
      </c>
      <c r="G26" s="9" t="s">
        <v>61</v>
      </c>
      <c r="H26" s="44">
        <v>15</v>
      </c>
      <c r="I26" s="45"/>
      <c r="J26" s="45"/>
      <c r="K26" s="45"/>
      <c r="L26" s="45"/>
      <c r="M26" s="46"/>
    </row>
    <row r="27" spans="2:13" ht="18">
      <c r="B27" s="1">
        <v>8</v>
      </c>
      <c r="C27" s="9" t="s">
        <v>54</v>
      </c>
      <c r="D27" s="9" t="s">
        <v>55</v>
      </c>
      <c r="E27" s="9" t="s">
        <v>56</v>
      </c>
      <c r="F27" s="9" t="s">
        <v>9</v>
      </c>
      <c r="G27" s="9" t="s">
        <v>62</v>
      </c>
      <c r="H27" s="44">
        <v>15</v>
      </c>
      <c r="I27" s="53"/>
      <c r="J27" s="45"/>
      <c r="K27" s="53"/>
      <c r="L27" s="53"/>
      <c r="M27" s="46"/>
    </row>
    <row r="28" spans="2:13" ht="18">
      <c r="B28" s="1">
        <v>9</v>
      </c>
      <c r="C28" s="10" t="s">
        <v>65</v>
      </c>
      <c r="D28" s="10" t="s">
        <v>55</v>
      </c>
      <c r="E28" s="10" t="s">
        <v>66</v>
      </c>
      <c r="F28" s="10" t="s">
        <v>9</v>
      </c>
      <c r="G28" s="10" t="s">
        <v>4</v>
      </c>
      <c r="H28" s="7">
        <v>15</v>
      </c>
      <c r="I28" s="45"/>
      <c r="J28" s="45"/>
      <c r="K28" s="45"/>
      <c r="L28" s="45"/>
      <c r="M28" s="46"/>
    </row>
    <row r="29" spans="2:13" ht="18">
      <c r="B29" s="1">
        <v>10</v>
      </c>
      <c r="C29" s="10" t="s">
        <v>65</v>
      </c>
      <c r="D29" s="10" t="s">
        <v>55</v>
      </c>
      <c r="E29" s="10" t="s">
        <v>66</v>
      </c>
      <c r="F29" s="10" t="s">
        <v>9</v>
      </c>
      <c r="G29" s="10" t="s">
        <v>7</v>
      </c>
      <c r="H29" s="7">
        <v>15</v>
      </c>
      <c r="I29" s="45"/>
      <c r="J29" s="45"/>
      <c r="K29" s="53"/>
      <c r="L29" s="45"/>
      <c r="M29" s="46"/>
    </row>
    <row r="30" spans="2:13" ht="18">
      <c r="B30" s="1">
        <v>11</v>
      </c>
      <c r="C30" s="9" t="s">
        <v>54</v>
      </c>
      <c r="D30" s="9" t="s">
        <v>55</v>
      </c>
      <c r="E30" s="9" t="s">
        <v>56</v>
      </c>
      <c r="F30" s="9" t="s">
        <v>64</v>
      </c>
      <c r="G30" s="9" t="s">
        <v>4</v>
      </c>
      <c r="H30" s="7">
        <v>20</v>
      </c>
      <c r="I30" s="45"/>
      <c r="J30" s="45"/>
      <c r="K30" s="53"/>
      <c r="L30" s="45"/>
      <c r="M30" s="46"/>
    </row>
    <row r="31" spans="2:13" ht="18">
      <c r="B31" s="1">
        <v>12</v>
      </c>
      <c r="C31" s="188" t="s">
        <v>54</v>
      </c>
      <c r="D31" s="188" t="s">
        <v>55</v>
      </c>
      <c r="E31" s="188" t="s">
        <v>56</v>
      </c>
      <c r="F31" s="188" t="s">
        <v>64</v>
      </c>
      <c r="G31" s="188" t="s">
        <v>7</v>
      </c>
      <c r="H31" s="185">
        <v>20</v>
      </c>
      <c r="I31" s="187"/>
      <c r="J31" s="45"/>
      <c r="K31" s="45"/>
      <c r="L31" s="45"/>
      <c r="M31" s="46"/>
    </row>
    <row r="32" spans="2:13" ht="18">
      <c r="B32" s="1">
        <v>13</v>
      </c>
      <c r="C32" s="188" t="s">
        <v>54</v>
      </c>
      <c r="D32" s="188" t="s">
        <v>55</v>
      </c>
      <c r="E32" s="188" t="s">
        <v>56</v>
      </c>
      <c r="F32" s="188" t="s">
        <v>64</v>
      </c>
      <c r="G32" s="188" t="s">
        <v>10</v>
      </c>
      <c r="H32" s="185">
        <v>20</v>
      </c>
      <c r="I32" s="187"/>
      <c r="J32" s="45"/>
      <c r="K32" s="45"/>
      <c r="L32" s="45"/>
      <c r="M32" s="46"/>
    </row>
    <row r="33" spans="2:13" ht="18">
      <c r="B33" s="1">
        <v>14</v>
      </c>
      <c r="C33" s="9" t="s">
        <v>54</v>
      </c>
      <c r="D33" s="9" t="s">
        <v>55</v>
      </c>
      <c r="E33" s="9" t="s">
        <v>56</v>
      </c>
      <c r="F33" s="9" t="s">
        <v>64</v>
      </c>
      <c r="G33" s="9" t="s">
        <v>58</v>
      </c>
      <c r="H33" s="7">
        <v>20</v>
      </c>
      <c r="I33" s="44"/>
      <c r="J33" s="45"/>
      <c r="K33" s="53"/>
      <c r="L33" s="45"/>
      <c r="M33" s="46"/>
    </row>
    <row r="34" spans="2:13" ht="18">
      <c r="B34" s="1">
        <v>15</v>
      </c>
      <c r="C34" s="10" t="s">
        <v>65</v>
      </c>
      <c r="D34" s="10" t="s">
        <v>55</v>
      </c>
      <c r="E34" s="10" t="s">
        <v>66</v>
      </c>
      <c r="F34" s="10" t="s">
        <v>64</v>
      </c>
      <c r="G34" s="10" t="s">
        <v>4</v>
      </c>
      <c r="H34" s="7">
        <v>20</v>
      </c>
      <c r="I34" s="53"/>
      <c r="J34" s="45"/>
      <c r="K34" s="45"/>
      <c r="L34" s="53"/>
      <c r="M34" s="46"/>
    </row>
    <row r="35" spans="2:13" ht="18">
      <c r="B35" s="1">
        <v>16</v>
      </c>
      <c r="C35" s="9" t="s">
        <v>54</v>
      </c>
      <c r="D35" s="9" t="s">
        <v>55</v>
      </c>
      <c r="E35" s="9" t="s">
        <v>56</v>
      </c>
      <c r="F35" s="9" t="s">
        <v>49</v>
      </c>
      <c r="G35" s="9" t="s">
        <v>4</v>
      </c>
      <c r="H35" s="7">
        <v>20</v>
      </c>
      <c r="I35" s="45"/>
      <c r="J35" s="45"/>
      <c r="K35" s="45"/>
      <c r="L35" s="45"/>
      <c r="M35" s="44"/>
    </row>
    <row r="36" spans="2:13" ht="18">
      <c r="B36" s="1">
        <v>17</v>
      </c>
      <c r="C36" s="9" t="s">
        <v>54</v>
      </c>
      <c r="D36" s="9" t="s">
        <v>55</v>
      </c>
      <c r="E36" s="9" t="s">
        <v>56</v>
      </c>
      <c r="F36" s="9" t="s">
        <v>49</v>
      </c>
      <c r="G36" s="9" t="s">
        <v>7</v>
      </c>
      <c r="H36" s="7">
        <v>20</v>
      </c>
      <c r="I36" s="45"/>
      <c r="J36" s="45"/>
      <c r="K36" s="45"/>
      <c r="L36" s="45"/>
      <c r="M36" s="44"/>
    </row>
    <row r="37" spans="2:13" ht="18">
      <c r="B37" s="1">
        <v>18</v>
      </c>
      <c r="C37" s="9" t="s">
        <v>54</v>
      </c>
      <c r="D37" s="9" t="s">
        <v>55</v>
      </c>
      <c r="E37" s="9" t="s">
        <v>56</v>
      </c>
      <c r="F37" s="9" t="s">
        <v>49</v>
      </c>
      <c r="G37" s="9" t="s">
        <v>10</v>
      </c>
      <c r="H37" s="7">
        <v>20</v>
      </c>
      <c r="I37" s="45"/>
      <c r="J37" s="45"/>
      <c r="K37" s="53"/>
      <c r="L37" s="45"/>
      <c r="M37" s="46"/>
    </row>
    <row r="38" spans="2:13" ht="18">
      <c r="B38" s="1">
        <v>19</v>
      </c>
      <c r="C38" s="9" t="s">
        <v>54</v>
      </c>
      <c r="D38" s="9" t="s">
        <v>55</v>
      </c>
      <c r="E38" s="9" t="s">
        <v>56</v>
      </c>
      <c r="F38" s="9" t="s">
        <v>49</v>
      </c>
      <c r="G38" s="9" t="s">
        <v>58</v>
      </c>
      <c r="H38" s="7">
        <v>20</v>
      </c>
      <c r="I38" s="45"/>
      <c r="J38" s="45"/>
      <c r="K38" s="53"/>
      <c r="L38" s="45"/>
      <c r="M38" s="46"/>
    </row>
    <row r="39" spans="2:13" ht="18">
      <c r="B39" s="1">
        <v>20</v>
      </c>
      <c r="C39" s="9" t="s">
        <v>54</v>
      </c>
      <c r="D39" s="9" t="s">
        <v>55</v>
      </c>
      <c r="E39" s="9" t="s">
        <v>56</v>
      </c>
      <c r="F39" s="9" t="s">
        <v>49</v>
      </c>
      <c r="G39" s="9" t="s">
        <v>59</v>
      </c>
      <c r="H39" s="7">
        <v>20</v>
      </c>
      <c r="I39" s="53"/>
      <c r="J39" s="45"/>
      <c r="K39" s="53"/>
      <c r="L39" s="53"/>
      <c r="M39" s="46"/>
    </row>
    <row r="40" spans="2:13" ht="18">
      <c r="B40" s="1">
        <v>21</v>
      </c>
      <c r="C40" s="9" t="s">
        <v>54</v>
      </c>
      <c r="D40" s="9" t="s">
        <v>55</v>
      </c>
      <c r="E40" s="9" t="s">
        <v>56</v>
      </c>
      <c r="F40" s="9" t="s">
        <v>49</v>
      </c>
      <c r="G40" s="9" t="s">
        <v>60</v>
      </c>
      <c r="H40" s="7">
        <v>20</v>
      </c>
      <c r="I40" s="53"/>
      <c r="J40" s="45"/>
      <c r="K40" s="53"/>
      <c r="L40" s="53"/>
      <c r="M40" s="46"/>
    </row>
    <row r="41" spans="2:13" ht="18">
      <c r="B41" s="1">
        <v>22</v>
      </c>
      <c r="C41" s="10" t="s">
        <v>65</v>
      </c>
      <c r="D41" s="10" t="s">
        <v>55</v>
      </c>
      <c r="E41" s="10" t="s">
        <v>63</v>
      </c>
      <c r="F41" s="10" t="s">
        <v>22</v>
      </c>
      <c r="G41" s="10" t="s">
        <v>4</v>
      </c>
      <c r="H41" s="7">
        <v>20</v>
      </c>
      <c r="I41" s="45"/>
      <c r="J41" s="45"/>
      <c r="K41" s="45"/>
      <c r="L41" s="45"/>
      <c r="M41" s="44"/>
    </row>
    <row r="42" spans="2:13" ht="18">
      <c r="B42" s="1">
        <v>23</v>
      </c>
      <c r="C42" s="10" t="s">
        <v>65</v>
      </c>
      <c r="D42" s="10" t="s">
        <v>55</v>
      </c>
      <c r="E42" s="10" t="s">
        <v>63</v>
      </c>
      <c r="F42" s="10" t="s">
        <v>22</v>
      </c>
      <c r="G42" s="10" t="s">
        <v>7</v>
      </c>
      <c r="H42" s="7">
        <v>20</v>
      </c>
      <c r="I42" s="45"/>
      <c r="J42" s="45"/>
      <c r="K42" s="45"/>
      <c r="L42" s="45"/>
      <c r="M42" s="44"/>
    </row>
    <row r="43" spans="2:13" ht="18">
      <c r="B43" s="1">
        <v>24</v>
      </c>
      <c r="C43" s="9" t="s">
        <v>54</v>
      </c>
      <c r="D43" s="9" t="s">
        <v>55</v>
      </c>
      <c r="E43" s="9" t="s">
        <v>56</v>
      </c>
      <c r="F43" s="9" t="s">
        <v>69</v>
      </c>
      <c r="G43" s="9" t="s">
        <v>4</v>
      </c>
      <c r="H43" s="7">
        <v>20</v>
      </c>
      <c r="I43" s="53"/>
      <c r="J43" s="45"/>
      <c r="K43" s="53"/>
      <c r="L43" s="53"/>
      <c r="M43" s="46"/>
    </row>
    <row r="44" spans="2:13" ht="18">
      <c r="B44" s="1">
        <v>25</v>
      </c>
      <c r="C44" s="9" t="s">
        <v>54</v>
      </c>
      <c r="D44" s="9" t="s">
        <v>55</v>
      </c>
      <c r="E44" s="9" t="s">
        <v>56</v>
      </c>
      <c r="F44" s="9" t="s">
        <v>69</v>
      </c>
      <c r="G44" s="9" t="s">
        <v>7</v>
      </c>
      <c r="H44" s="7">
        <v>20</v>
      </c>
      <c r="I44" s="45"/>
      <c r="J44" s="45"/>
      <c r="K44" s="45"/>
      <c r="L44" s="45"/>
      <c r="M44" s="46"/>
    </row>
    <row r="45" spans="2:13" ht="18">
      <c r="B45" s="1">
        <v>26</v>
      </c>
      <c r="C45" s="9" t="s">
        <v>54</v>
      </c>
      <c r="D45" s="9" t="s">
        <v>55</v>
      </c>
      <c r="E45" s="9" t="s">
        <v>56</v>
      </c>
      <c r="F45" s="9" t="s">
        <v>69</v>
      </c>
      <c r="G45" s="9" t="s">
        <v>10</v>
      </c>
      <c r="H45" s="7">
        <v>20</v>
      </c>
      <c r="I45" s="53"/>
      <c r="J45" s="53"/>
      <c r="K45" s="53"/>
      <c r="L45" s="53"/>
      <c r="M45" s="46"/>
    </row>
    <row r="46" spans="2:10" ht="18">
      <c r="B46" s="1">
        <v>27</v>
      </c>
      <c r="C46" s="9" t="s">
        <v>54</v>
      </c>
      <c r="D46" s="9" t="s">
        <v>55</v>
      </c>
      <c r="E46" s="9" t="s">
        <v>56</v>
      </c>
      <c r="F46" s="9" t="s">
        <v>69</v>
      </c>
      <c r="G46" s="9" t="s">
        <v>58</v>
      </c>
      <c r="H46" s="7">
        <v>20</v>
      </c>
      <c r="J46"/>
    </row>
    <row r="47" spans="2:10" ht="18">
      <c r="B47" s="1">
        <v>28</v>
      </c>
      <c r="C47" s="9" t="s">
        <v>54</v>
      </c>
      <c r="D47" s="9" t="s">
        <v>55</v>
      </c>
      <c r="E47" s="9" t="s">
        <v>67</v>
      </c>
      <c r="F47" s="9" t="s">
        <v>22</v>
      </c>
      <c r="G47" s="9" t="s">
        <v>4</v>
      </c>
      <c r="H47" s="7">
        <v>20</v>
      </c>
      <c r="J47"/>
    </row>
    <row r="48" spans="2:10" ht="18">
      <c r="B48" s="1">
        <v>29</v>
      </c>
      <c r="C48" s="9" t="s">
        <v>54</v>
      </c>
      <c r="D48" s="9" t="s">
        <v>55</v>
      </c>
      <c r="E48" s="9" t="s">
        <v>67</v>
      </c>
      <c r="F48" s="9" t="s">
        <v>22</v>
      </c>
      <c r="G48" s="9" t="s">
        <v>7</v>
      </c>
      <c r="H48" s="7">
        <v>20</v>
      </c>
      <c r="J48"/>
    </row>
    <row r="49" ht="15">
      <c r="J49"/>
    </row>
    <row r="50" spans="9:13" ht="18">
      <c r="I50" s="48"/>
      <c r="J50" s="48"/>
      <c r="K50" s="48"/>
      <c r="L50" s="48"/>
      <c r="M50" s="48"/>
    </row>
    <row r="51" spans="9:13" ht="18">
      <c r="I51" s="48"/>
      <c r="J51" s="48"/>
      <c r="K51" s="48"/>
      <c r="L51" s="48"/>
      <c r="M51" s="48"/>
    </row>
    <row r="52" spans="9:13" ht="18">
      <c r="I52" s="48"/>
      <c r="J52" s="48"/>
      <c r="K52" s="48"/>
      <c r="L52" s="48"/>
      <c r="M52" s="48"/>
    </row>
  </sheetData>
  <sheetProtection/>
  <printOptions/>
  <pageMargins left="0.75" right="0.75" top="1" bottom="1" header="0.3" footer="0.3"/>
  <pageSetup fitToHeight="1" fitToWidth="1" horizontalDpi="600" verticalDpi="600" orientation="portrait" paperSize="9" scale="5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39"/>
  <sheetViews>
    <sheetView zoomScale="70" zoomScaleNormal="70" workbookViewId="0" topLeftCell="A15">
      <selection activeCell="J30" sqref="J30"/>
    </sheetView>
  </sheetViews>
  <sheetFormatPr defaultColWidth="11.00390625" defaultRowHeight="15.75"/>
  <cols>
    <col min="1" max="2" width="11.00390625" style="0" customWidth="1"/>
    <col min="3" max="3" width="18.625" style="0" customWidth="1"/>
    <col min="4" max="4" width="16.625" style="0" customWidth="1"/>
  </cols>
  <sheetData>
    <row r="2" spans="4:9" ht="24.75">
      <c r="D2" s="161"/>
      <c r="E2" s="162"/>
      <c r="F2" s="15"/>
      <c r="G2" s="15"/>
      <c r="H2" s="15"/>
      <c r="I2" s="12"/>
    </row>
    <row r="3" spans="4:9" ht="16.5">
      <c r="D3" s="161"/>
      <c r="E3" s="161"/>
      <c r="F3" s="17"/>
      <c r="G3" s="17"/>
      <c r="H3" s="17"/>
      <c r="I3" s="12"/>
    </row>
    <row r="4" spans="4:9" ht="30">
      <c r="D4" s="4"/>
      <c r="E4" s="16"/>
      <c r="F4" s="163" t="s">
        <v>157</v>
      </c>
      <c r="G4" s="5"/>
      <c r="H4" s="6"/>
      <c r="I4" s="4"/>
    </row>
    <row r="5" spans="4:11" ht="18">
      <c r="D5" s="56"/>
      <c r="E5" s="57"/>
      <c r="F5" s="54" t="s">
        <v>0</v>
      </c>
      <c r="G5" s="54"/>
      <c r="H5" s="55"/>
      <c r="I5" s="56"/>
      <c r="K5" s="4"/>
    </row>
    <row r="6" spans="4:11" ht="18">
      <c r="D6" s="56"/>
      <c r="E6" s="57"/>
      <c r="F6" s="54" t="s">
        <v>158</v>
      </c>
      <c r="G6" s="54"/>
      <c r="H6" s="55"/>
      <c r="I6" s="56"/>
      <c r="K6" s="4"/>
    </row>
    <row r="7" spans="4:11" ht="18">
      <c r="D7" s="56"/>
      <c r="E7" s="57"/>
      <c r="F7" s="54" t="s">
        <v>1</v>
      </c>
      <c r="G7" s="54"/>
      <c r="H7" s="55"/>
      <c r="I7" s="56"/>
      <c r="J7" s="4"/>
      <c r="K7" s="4"/>
    </row>
    <row r="8" spans="4:11" ht="18">
      <c r="D8" s="56"/>
      <c r="E8" s="57" t="s">
        <v>159</v>
      </c>
      <c r="F8" s="54"/>
      <c r="G8" s="54"/>
      <c r="H8" s="55"/>
      <c r="I8" s="56"/>
      <c r="J8" s="4"/>
      <c r="K8" s="4"/>
    </row>
    <row r="9" spans="4:11" ht="18">
      <c r="D9" s="56"/>
      <c r="E9" s="57"/>
      <c r="F9" s="54"/>
      <c r="G9" s="54"/>
      <c r="H9" s="55"/>
      <c r="I9" s="58"/>
      <c r="J9" s="4"/>
      <c r="K9" s="4"/>
    </row>
    <row r="10" spans="4:11" ht="18">
      <c r="D10" s="56"/>
      <c r="E10" s="57"/>
      <c r="F10" s="54" t="s">
        <v>2</v>
      </c>
      <c r="G10" s="54"/>
      <c r="H10" s="55"/>
      <c r="I10" s="58"/>
      <c r="J10" s="4"/>
      <c r="K10" s="4"/>
    </row>
    <row r="11" spans="3:11" ht="18">
      <c r="C11" s="4"/>
      <c r="D11" s="56"/>
      <c r="E11" s="57"/>
      <c r="F11" s="54"/>
      <c r="G11" s="54"/>
      <c r="H11" s="55"/>
      <c r="I11" s="58"/>
      <c r="K11" s="4"/>
    </row>
    <row r="14" spans="3:9" ht="18">
      <c r="C14" s="1" t="s">
        <v>53</v>
      </c>
      <c r="D14" s="48"/>
      <c r="E14" s="48"/>
      <c r="F14" s="48"/>
      <c r="G14" s="48"/>
      <c r="H14" s="48"/>
      <c r="I14" s="48"/>
    </row>
    <row r="15" spans="3:9" ht="18">
      <c r="C15" s="48"/>
      <c r="D15" s="48"/>
      <c r="E15" s="48"/>
      <c r="F15" s="48"/>
      <c r="G15" s="48"/>
      <c r="H15" s="48"/>
      <c r="I15" s="48"/>
    </row>
    <row r="16" spans="3:9" ht="18">
      <c r="C16" s="1">
        <v>1</v>
      </c>
      <c r="D16" s="10" t="s">
        <v>65</v>
      </c>
      <c r="E16" s="10" t="s">
        <v>6</v>
      </c>
      <c r="F16" s="10" t="s">
        <v>63</v>
      </c>
      <c r="G16" s="10" t="s">
        <v>3</v>
      </c>
      <c r="H16" s="10" t="s">
        <v>4</v>
      </c>
      <c r="I16" s="7">
        <v>20</v>
      </c>
    </row>
    <row r="17" spans="3:9" ht="18">
      <c r="C17" s="1">
        <v>2</v>
      </c>
      <c r="D17" s="9" t="s">
        <v>54</v>
      </c>
      <c r="E17" s="9" t="s">
        <v>6</v>
      </c>
      <c r="F17" s="9" t="s">
        <v>63</v>
      </c>
      <c r="G17" s="9" t="s">
        <v>3</v>
      </c>
      <c r="H17" s="9" t="s">
        <v>4</v>
      </c>
      <c r="I17" s="7">
        <v>20</v>
      </c>
    </row>
    <row r="18" spans="3:9" ht="18">
      <c r="C18" s="1">
        <v>3</v>
      </c>
      <c r="D18" s="8" t="s">
        <v>5</v>
      </c>
      <c r="E18" s="8" t="s">
        <v>6</v>
      </c>
      <c r="F18" s="8" t="s">
        <v>57</v>
      </c>
      <c r="G18" s="8" t="s">
        <v>15</v>
      </c>
      <c r="H18" s="8" t="s">
        <v>4</v>
      </c>
      <c r="I18" s="7">
        <v>20</v>
      </c>
    </row>
    <row r="19" spans="3:9" ht="18">
      <c r="C19" s="1">
        <v>4</v>
      </c>
      <c r="D19" s="8" t="s">
        <v>5</v>
      </c>
      <c r="E19" s="8" t="s">
        <v>6</v>
      </c>
      <c r="F19" s="8" t="s">
        <v>57</v>
      </c>
      <c r="G19" s="8" t="s">
        <v>15</v>
      </c>
      <c r="H19" s="8" t="s">
        <v>7</v>
      </c>
      <c r="I19" s="7">
        <v>20</v>
      </c>
    </row>
    <row r="20" spans="3:9" ht="18">
      <c r="C20" s="1">
        <v>5</v>
      </c>
      <c r="D20" s="8" t="s">
        <v>5</v>
      </c>
      <c r="E20" s="8" t="s">
        <v>6</v>
      </c>
      <c r="F20" s="8" t="s">
        <v>57</v>
      </c>
      <c r="G20" s="8" t="s">
        <v>15</v>
      </c>
      <c r="H20" s="8" t="s">
        <v>10</v>
      </c>
      <c r="I20" s="7">
        <v>20</v>
      </c>
    </row>
    <row r="21" spans="3:9" ht="18">
      <c r="C21" s="1">
        <v>6</v>
      </c>
      <c r="D21" s="11" t="s">
        <v>8</v>
      </c>
      <c r="E21" s="11" t="s">
        <v>6</v>
      </c>
      <c r="F21" s="11" t="s">
        <v>57</v>
      </c>
      <c r="G21" s="11" t="s">
        <v>9</v>
      </c>
      <c r="H21" s="11" t="s">
        <v>4</v>
      </c>
      <c r="I21" s="7">
        <v>20</v>
      </c>
    </row>
    <row r="22" spans="3:9" ht="18">
      <c r="C22" s="1">
        <v>7</v>
      </c>
      <c r="D22" s="11" t="s">
        <v>8</v>
      </c>
      <c r="E22" s="11" t="s">
        <v>6</v>
      </c>
      <c r="F22" s="11" t="s">
        <v>57</v>
      </c>
      <c r="G22" s="11" t="s">
        <v>9</v>
      </c>
      <c r="H22" s="11" t="s">
        <v>7</v>
      </c>
      <c r="I22" s="7">
        <v>20</v>
      </c>
    </row>
    <row r="23" spans="3:9" ht="18">
      <c r="C23" s="1">
        <v>8</v>
      </c>
      <c r="D23" s="151" t="s">
        <v>11</v>
      </c>
      <c r="E23" s="151" t="s">
        <v>6</v>
      </c>
      <c r="F23" s="151" t="s">
        <v>153</v>
      </c>
      <c r="G23" s="151" t="s">
        <v>15</v>
      </c>
      <c r="H23" s="151" t="s">
        <v>4</v>
      </c>
      <c r="I23" s="7">
        <v>20</v>
      </c>
    </row>
    <row r="24" spans="3:9" ht="18">
      <c r="C24" s="1">
        <v>9</v>
      </c>
      <c r="D24" s="151" t="s">
        <v>11</v>
      </c>
      <c r="E24" s="151" t="s">
        <v>6</v>
      </c>
      <c r="F24" s="151" t="s">
        <v>153</v>
      </c>
      <c r="G24" s="151" t="s">
        <v>15</v>
      </c>
      <c r="H24" s="151" t="s">
        <v>4</v>
      </c>
      <c r="I24" s="7">
        <v>20</v>
      </c>
    </row>
    <row r="25" spans="3:9" ht="18">
      <c r="C25" s="1">
        <v>10</v>
      </c>
      <c r="D25" s="8" t="s">
        <v>5</v>
      </c>
      <c r="E25" s="8" t="s">
        <v>6</v>
      </c>
      <c r="F25" s="8" t="s">
        <v>57</v>
      </c>
      <c r="G25" s="50" t="s">
        <v>50</v>
      </c>
      <c r="H25" s="8" t="s">
        <v>4</v>
      </c>
      <c r="I25" s="7">
        <v>20</v>
      </c>
    </row>
    <row r="26" spans="3:9" ht="18">
      <c r="C26" s="1">
        <v>11</v>
      </c>
      <c r="D26" s="8" t="s">
        <v>5</v>
      </c>
      <c r="E26" s="8" t="s">
        <v>6</v>
      </c>
      <c r="F26" s="8" t="s">
        <v>57</v>
      </c>
      <c r="G26" s="50" t="s">
        <v>50</v>
      </c>
      <c r="H26" s="8" t="s">
        <v>7</v>
      </c>
      <c r="I26" s="7">
        <v>20</v>
      </c>
    </row>
    <row r="27" spans="3:9" ht="18">
      <c r="C27" s="1">
        <v>12</v>
      </c>
      <c r="D27" s="49" t="s">
        <v>8</v>
      </c>
      <c r="E27" s="49" t="s">
        <v>6</v>
      </c>
      <c r="F27" s="11" t="s">
        <v>57</v>
      </c>
      <c r="G27" s="11" t="s">
        <v>50</v>
      </c>
      <c r="H27" s="49" t="s">
        <v>4</v>
      </c>
      <c r="I27" s="7">
        <v>20</v>
      </c>
    </row>
    <row r="28" spans="3:9" ht="18">
      <c r="C28" s="1">
        <v>13</v>
      </c>
      <c r="D28" s="151" t="s">
        <v>11</v>
      </c>
      <c r="E28" s="151" t="s">
        <v>6</v>
      </c>
      <c r="F28" s="151" t="s">
        <v>153</v>
      </c>
      <c r="G28" s="151" t="s">
        <v>49</v>
      </c>
      <c r="H28" s="151" t="s">
        <v>4</v>
      </c>
      <c r="I28" s="7">
        <v>20</v>
      </c>
    </row>
    <row r="29" spans="3:9" ht="18">
      <c r="C29" s="1">
        <v>14</v>
      </c>
      <c r="D29" s="8" t="s">
        <v>5</v>
      </c>
      <c r="E29" s="8" t="s">
        <v>6</v>
      </c>
      <c r="F29" s="8" t="s">
        <v>57</v>
      </c>
      <c r="G29" s="50" t="s">
        <v>51</v>
      </c>
      <c r="H29" s="8" t="s">
        <v>4</v>
      </c>
      <c r="I29" s="7">
        <v>20</v>
      </c>
    </row>
    <row r="30" spans="3:9" ht="18">
      <c r="C30" s="1">
        <v>15</v>
      </c>
      <c r="D30" s="151" t="s">
        <v>11</v>
      </c>
      <c r="E30" s="151" t="s">
        <v>6</v>
      </c>
      <c r="F30" s="151" t="s">
        <v>153</v>
      </c>
      <c r="G30" s="151" t="s">
        <v>50</v>
      </c>
      <c r="H30" s="151" t="s">
        <v>4</v>
      </c>
      <c r="I30" s="7">
        <v>20</v>
      </c>
    </row>
    <row r="31" spans="3:9" ht="18">
      <c r="C31" s="1">
        <v>16</v>
      </c>
      <c r="D31" s="51" t="s">
        <v>5</v>
      </c>
      <c r="E31" s="51" t="s">
        <v>12</v>
      </c>
      <c r="F31" s="51" t="s">
        <v>63</v>
      </c>
      <c r="G31" s="51" t="s">
        <v>3</v>
      </c>
      <c r="H31" s="51" t="s">
        <v>4</v>
      </c>
      <c r="I31" s="7">
        <v>20</v>
      </c>
    </row>
    <row r="32" spans="3:9" ht="18">
      <c r="C32" s="1">
        <v>17</v>
      </c>
      <c r="D32" s="8" t="s">
        <v>5</v>
      </c>
      <c r="E32" s="8" t="s">
        <v>6</v>
      </c>
      <c r="F32" s="8" t="s">
        <v>57</v>
      </c>
      <c r="G32" s="50" t="s">
        <v>68</v>
      </c>
      <c r="H32" s="8" t="s">
        <v>4</v>
      </c>
      <c r="I32" s="7">
        <v>20</v>
      </c>
    </row>
    <row r="33" spans="3:9" ht="18">
      <c r="C33" s="1">
        <v>18</v>
      </c>
      <c r="D33" s="8" t="s">
        <v>5</v>
      </c>
      <c r="E33" s="8" t="s">
        <v>6</v>
      </c>
      <c r="F33" s="8" t="s">
        <v>57</v>
      </c>
      <c r="G33" s="50" t="s">
        <v>68</v>
      </c>
      <c r="H33" s="8" t="s">
        <v>7</v>
      </c>
      <c r="I33" s="7">
        <v>20</v>
      </c>
    </row>
    <row r="34" spans="3:9" ht="18">
      <c r="C34" s="1">
        <v>19</v>
      </c>
      <c r="D34" s="49" t="s">
        <v>8</v>
      </c>
      <c r="E34" s="49" t="s">
        <v>6</v>
      </c>
      <c r="F34" s="11" t="s">
        <v>57</v>
      </c>
      <c r="G34" s="49" t="s">
        <v>68</v>
      </c>
      <c r="H34" s="49" t="s">
        <v>4</v>
      </c>
      <c r="I34" s="7">
        <v>20</v>
      </c>
    </row>
    <row r="35" spans="3:9" ht="18">
      <c r="C35" s="1">
        <v>20</v>
      </c>
      <c r="D35" s="49" t="s">
        <v>8</v>
      </c>
      <c r="E35" s="49" t="s">
        <v>6</v>
      </c>
      <c r="F35" s="11" t="s">
        <v>57</v>
      </c>
      <c r="G35" s="49" t="s">
        <v>68</v>
      </c>
      <c r="H35" s="49" t="s">
        <v>7</v>
      </c>
      <c r="I35" s="7">
        <v>20</v>
      </c>
    </row>
    <row r="36" spans="3:9" ht="18">
      <c r="C36" s="1">
        <v>21</v>
      </c>
      <c r="D36" s="51" t="s">
        <v>5</v>
      </c>
      <c r="E36" s="51" t="s">
        <v>12</v>
      </c>
      <c r="F36" s="51" t="s">
        <v>63</v>
      </c>
      <c r="G36" s="51" t="s">
        <v>48</v>
      </c>
      <c r="H36" s="51" t="s">
        <v>4</v>
      </c>
      <c r="I36" s="7">
        <v>20</v>
      </c>
    </row>
    <row r="37" spans="3:9" ht="18">
      <c r="C37" s="1">
        <v>22</v>
      </c>
      <c r="D37" s="49" t="s">
        <v>8</v>
      </c>
      <c r="E37" s="49" t="s">
        <v>6</v>
      </c>
      <c r="F37" s="11" t="s">
        <v>63</v>
      </c>
      <c r="G37" s="49" t="s">
        <v>3</v>
      </c>
      <c r="H37" s="49" t="s">
        <v>4</v>
      </c>
      <c r="I37" s="7">
        <v>20</v>
      </c>
    </row>
    <row r="38" spans="3:9" ht="18">
      <c r="C38" s="1">
        <v>23</v>
      </c>
      <c r="D38" s="151" t="s">
        <v>11</v>
      </c>
      <c r="E38" s="151" t="s">
        <v>6</v>
      </c>
      <c r="F38" s="151" t="s">
        <v>63</v>
      </c>
      <c r="G38" s="151" t="s">
        <v>154</v>
      </c>
      <c r="H38" s="151" t="s">
        <v>4</v>
      </c>
      <c r="I38" s="7">
        <v>20</v>
      </c>
    </row>
    <row r="39" spans="3:9" ht="18">
      <c r="C39" s="1">
        <v>24</v>
      </c>
      <c r="D39" s="50" t="s">
        <v>5</v>
      </c>
      <c r="E39" s="50" t="s">
        <v>6</v>
      </c>
      <c r="F39" s="50" t="s">
        <v>63</v>
      </c>
      <c r="G39" s="50" t="s">
        <v>3</v>
      </c>
      <c r="H39" s="50" t="s">
        <v>4</v>
      </c>
      <c r="I39" s="7">
        <v>20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7">
      <selection activeCell="E24" sqref="E24"/>
    </sheetView>
  </sheetViews>
  <sheetFormatPr defaultColWidth="11.00390625" defaultRowHeight="15.75"/>
  <cols>
    <col min="1" max="1" width="9.875" style="0" customWidth="1"/>
    <col min="2" max="2" width="4.625" style="0" hidden="1" customWidth="1"/>
    <col min="3" max="3" width="21.375" style="0" customWidth="1"/>
    <col min="4" max="7" width="11.00390625" style="0" customWidth="1"/>
    <col min="8" max="8" width="22.50390625" style="0" customWidth="1"/>
    <col min="9" max="12" width="11.00390625" style="0" customWidth="1"/>
    <col min="13" max="13" width="23.375" style="0" customWidth="1"/>
    <col min="14" max="17" width="11.00390625" style="0" customWidth="1"/>
    <col min="18" max="18" width="20.625" style="0" customWidth="1"/>
  </cols>
  <sheetData>
    <row r="1" ht="19.5">
      <c r="A1" s="18" t="s">
        <v>123</v>
      </c>
    </row>
    <row r="2" ht="15">
      <c r="A2" s="111" t="s">
        <v>124</v>
      </c>
    </row>
    <row r="3" ht="15">
      <c r="A3" s="111"/>
    </row>
    <row r="4" ht="19.5">
      <c r="A4" s="18" t="s">
        <v>13</v>
      </c>
    </row>
    <row r="6" spans="1:13" ht="19.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25" ht="18">
      <c r="A7" s="25" t="s">
        <v>40</v>
      </c>
      <c r="B7" s="24"/>
      <c r="C7" s="24"/>
      <c r="D7" s="42" t="s">
        <v>41</v>
      </c>
      <c r="E7" s="42" t="s">
        <v>42</v>
      </c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8">
      <c r="A8" s="25" t="s">
        <v>16</v>
      </c>
      <c r="B8" s="25"/>
      <c r="C8" s="25"/>
      <c r="D8" s="25"/>
      <c r="E8" s="25">
        <v>1</v>
      </c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8">
      <c r="A9" s="59" t="s">
        <v>17</v>
      </c>
      <c r="B9" s="28">
        <v>1</v>
      </c>
      <c r="C9" s="90" t="s">
        <v>141</v>
      </c>
      <c r="D9" s="77"/>
      <c r="E9" s="77"/>
      <c r="F9" s="29"/>
      <c r="G9" s="24"/>
      <c r="H9" s="24"/>
      <c r="I9" s="24"/>
      <c r="J9" s="24"/>
      <c r="K9" s="2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8">
      <c r="A10" s="61" t="s">
        <v>18</v>
      </c>
      <c r="B10" s="78">
        <v>6</v>
      </c>
      <c r="C10" s="90" t="s">
        <v>146</v>
      </c>
      <c r="D10" s="80"/>
      <c r="E10" s="80"/>
      <c r="F10" s="29"/>
      <c r="G10" s="24"/>
      <c r="H10" s="24"/>
      <c r="I10" s="24"/>
      <c r="J10" s="24"/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8">
      <c r="A11" s="63" t="s">
        <v>19</v>
      </c>
      <c r="B11" s="28">
        <v>7</v>
      </c>
      <c r="C11" s="90" t="s">
        <v>147</v>
      </c>
      <c r="D11" s="77"/>
      <c r="E11" s="77"/>
      <c r="F11" s="29"/>
      <c r="G11" s="25" t="s">
        <v>37</v>
      </c>
      <c r="H11" s="24"/>
      <c r="I11" s="42" t="s">
        <v>41</v>
      </c>
      <c r="J11" s="42" t="s">
        <v>42</v>
      </c>
      <c r="K11" s="29"/>
      <c r="L11" s="24"/>
      <c r="M11" s="24"/>
      <c r="N11" s="24"/>
      <c r="O11" s="24"/>
      <c r="P11" s="24"/>
      <c r="Q11" s="24"/>
      <c r="R11" s="25" t="s">
        <v>45</v>
      </c>
      <c r="S11" s="42" t="s">
        <v>41</v>
      </c>
      <c r="T11" s="42" t="s">
        <v>42</v>
      </c>
      <c r="U11" s="24"/>
      <c r="V11" s="24"/>
      <c r="W11" s="24"/>
      <c r="X11" s="24"/>
      <c r="Y11" s="24"/>
    </row>
    <row r="12" spans="1:25" ht="18">
      <c r="A12" s="64" t="s">
        <v>20</v>
      </c>
      <c r="B12" s="71">
        <v>12</v>
      </c>
      <c r="C12" s="95" t="s">
        <v>167</v>
      </c>
      <c r="D12" s="81"/>
      <c r="E12" s="81"/>
      <c r="F12" s="29"/>
      <c r="G12" s="25" t="s">
        <v>38</v>
      </c>
      <c r="H12" s="25"/>
      <c r="I12" s="25"/>
      <c r="J12" s="25">
        <v>4</v>
      </c>
      <c r="K12" s="86"/>
      <c r="L12" s="25"/>
      <c r="M12" s="25"/>
      <c r="N12" s="25"/>
      <c r="O12" s="25"/>
      <c r="P12" s="25"/>
      <c r="Q12" s="25" t="s">
        <v>38</v>
      </c>
      <c r="R12" s="25"/>
      <c r="S12" s="25"/>
      <c r="T12" s="25">
        <v>7</v>
      </c>
      <c r="U12" s="24"/>
      <c r="V12" s="24"/>
      <c r="W12" s="24"/>
      <c r="X12" s="24"/>
      <c r="Y12" s="24"/>
    </row>
    <row r="13" spans="1:25" ht="18">
      <c r="A13" s="29"/>
      <c r="B13" s="29"/>
      <c r="C13" s="29"/>
      <c r="D13" s="29"/>
      <c r="E13" s="29"/>
      <c r="F13" s="29"/>
      <c r="G13" s="59" t="s">
        <v>17</v>
      </c>
      <c r="H13" s="26">
        <f>IF(E9=3,C9,(IF(E10=3,C10,(IF(E11=3,C11,(IF(E12=3,C12,3.1)))))))</f>
        <v>3.1</v>
      </c>
      <c r="I13" s="65"/>
      <c r="J13" s="77"/>
      <c r="K13" s="29"/>
      <c r="L13" s="86"/>
      <c r="M13" s="29"/>
      <c r="N13" s="29"/>
      <c r="O13" s="29"/>
      <c r="P13" s="24"/>
      <c r="Q13" s="59" t="s">
        <v>17</v>
      </c>
      <c r="R13" s="26">
        <f>IF(E9=1,C9,(IF(E10=1,C10,(IF(E11=1,C11,(IF(E12=1,C12,1.1)))))))</f>
        <v>1.1</v>
      </c>
      <c r="S13" s="65"/>
      <c r="T13" s="77"/>
      <c r="U13" s="24"/>
      <c r="V13" s="24"/>
      <c r="W13" s="24"/>
      <c r="X13" s="24"/>
      <c r="Y13" s="24"/>
    </row>
    <row r="14" spans="1:25" ht="18">
      <c r="A14" s="25" t="s">
        <v>21</v>
      </c>
      <c r="B14" s="25"/>
      <c r="C14" s="25"/>
      <c r="D14" s="25"/>
      <c r="E14" s="25">
        <v>2</v>
      </c>
      <c r="F14" s="24"/>
      <c r="G14" s="61" t="s">
        <v>18</v>
      </c>
      <c r="H14" s="26">
        <f>IF(E15=4,C15,(IF(E16=4,C16,(IF(E17=4,C17,(IF(E18=4,C18,4.2)))))))</f>
        <v>4.2</v>
      </c>
      <c r="I14" s="66"/>
      <c r="J14" s="80"/>
      <c r="K14" s="24"/>
      <c r="L14" s="25" t="s">
        <v>46</v>
      </c>
      <c r="M14" s="25"/>
      <c r="N14" s="42" t="s">
        <v>41</v>
      </c>
      <c r="O14" s="42" t="s">
        <v>42</v>
      </c>
      <c r="P14" s="24"/>
      <c r="Q14" s="61" t="s">
        <v>18</v>
      </c>
      <c r="R14" s="87">
        <f>IF(E9=2,C9,(IF(E10=2,C10,(IF(E11=2,C11,(IF(E12=2,C12,2.1)))))))</f>
        <v>2.1</v>
      </c>
      <c r="S14" s="66"/>
      <c r="T14" s="80"/>
      <c r="U14" s="24"/>
      <c r="V14" s="88" t="s">
        <v>3</v>
      </c>
      <c r="W14" s="48"/>
      <c r="X14" s="42" t="s">
        <v>41</v>
      </c>
      <c r="Y14" s="42" t="s">
        <v>42</v>
      </c>
    </row>
    <row r="15" spans="1:25" ht="18">
      <c r="A15" s="59" t="s">
        <v>17</v>
      </c>
      <c r="B15" s="68">
        <v>3</v>
      </c>
      <c r="C15" s="90" t="s">
        <v>143</v>
      </c>
      <c r="D15" s="82"/>
      <c r="E15" s="68"/>
      <c r="F15" s="29"/>
      <c r="G15" s="63" t="s">
        <v>19</v>
      </c>
      <c r="H15" s="26">
        <f>IF(E21=4,C21,(IF(E22=4,C22,(IF(E23=4,C23,(IF(E24=4,C24,4.3)))))))</f>
        <v>4.3</v>
      </c>
      <c r="I15" s="65"/>
      <c r="J15" s="77"/>
      <c r="K15" s="29"/>
      <c r="L15" s="88" t="s">
        <v>38</v>
      </c>
      <c r="M15" s="25"/>
      <c r="N15" s="25"/>
      <c r="O15" s="25">
        <v>6</v>
      </c>
      <c r="P15" s="24"/>
      <c r="Q15" s="63" t="s">
        <v>19</v>
      </c>
      <c r="R15" s="26">
        <f>IF(E15=2,C15,(IF(E16=2,C16,(IF(E17=2,C17,(IF(E18=2,C18,2.2)))))))</f>
        <v>2.2</v>
      </c>
      <c r="S15" s="65"/>
      <c r="T15" s="77"/>
      <c r="U15" s="24"/>
      <c r="V15" s="88"/>
      <c r="W15" s="88"/>
      <c r="X15" s="88"/>
      <c r="Y15" s="25">
        <v>9</v>
      </c>
    </row>
    <row r="16" spans="1:25" ht="18">
      <c r="A16" s="61" t="s">
        <v>18</v>
      </c>
      <c r="B16" s="28">
        <v>4</v>
      </c>
      <c r="C16" s="90" t="s">
        <v>144</v>
      </c>
      <c r="D16" s="83"/>
      <c r="E16" s="28"/>
      <c r="F16" s="29"/>
      <c r="G16" s="29"/>
      <c r="H16" s="91"/>
      <c r="I16" s="91"/>
      <c r="J16" s="29"/>
      <c r="K16" s="29"/>
      <c r="L16" s="59" t="s">
        <v>17</v>
      </c>
      <c r="M16" s="67">
        <f>IF(J13=1,H13,(IF(J14=1,H14,(IF(J15=1,H15,1.4)))))</f>
        <v>1.4</v>
      </c>
      <c r="N16" s="67"/>
      <c r="O16" s="89"/>
      <c r="P16" s="24"/>
      <c r="Q16" s="64" t="s">
        <v>20</v>
      </c>
      <c r="R16" s="108">
        <f>IF(O16=1,M16,(IF(O17=1,M17,(IF(O18=1,M18,(IF(O19=1,M19,1.6)))))))</f>
        <v>1.6</v>
      </c>
      <c r="S16" s="73"/>
      <c r="T16" s="81"/>
      <c r="U16" s="24"/>
      <c r="V16" s="59" t="s">
        <v>17</v>
      </c>
      <c r="W16" s="26">
        <f>IF(T13=1,R13,(IF(T14=1,R14,(IF(T15=1,R15,(IF(T16=1,R16,1.7)))))))</f>
        <v>1.7</v>
      </c>
      <c r="X16" s="109"/>
      <c r="Y16" s="89"/>
    </row>
    <row r="17" spans="1:25" ht="18">
      <c r="A17" s="63" t="s">
        <v>19</v>
      </c>
      <c r="B17" s="28">
        <v>9</v>
      </c>
      <c r="C17" s="90" t="s">
        <v>149</v>
      </c>
      <c r="D17" s="83"/>
      <c r="E17" s="28"/>
      <c r="F17" s="29"/>
      <c r="G17" s="29"/>
      <c r="H17" s="91"/>
      <c r="I17" s="91"/>
      <c r="J17" s="29"/>
      <c r="K17" s="29"/>
      <c r="L17" s="61" t="s">
        <v>18</v>
      </c>
      <c r="M17" s="69">
        <f>IF(J13=2,H13,(IF(J14=2,H14,(IF(J15=2,H15,2.4)))))</f>
        <v>2.4</v>
      </c>
      <c r="N17" s="69"/>
      <c r="O17" s="90"/>
      <c r="P17" s="24"/>
      <c r="Q17" s="29"/>
      <c r="R17" s="91"/>
      <c r="S17" s="91"/>
      <c r="T17" s="29"/>
      <c r="U17" s="24"/>
      <c r="V17" s="61" t="s">
        <v>18</v>
      </c>
      <c r="W17" s="26">
        <f>IF(T13=2,R13,(IF(T14=2,R14,(IF(T15=2,R15,(IF(T16=2,R16,2.7)))))))</f>
        <v>2.7</v>
      </c>
      <c r="X17" s="26"/>
      <c r="Y17" s="90"/>
    </row>
    <row r="18" spans="1:25" ht="18">
      <c r="A18" s="64" t="s">
        <v>20</v>
      </c>
      <c r="B18" s="71">
        <v>10</v>
      </c>
      <c r="C18" s="90" t="s">
        <v>150</v>
      </c>
      <c r="D18" s="85"/>
      <c r="E18" s="71"/>
      <c r="F18" s="29"/>
      <c r="G18" s="29"/>
      <c r="H18" s="91"/>
      <c r="I18" s="91"/>
      <c r="J18" s="29"/>
      <c r="K18" s="24"/>
      <c r="L18" s="63" t="s">
        <v>19</v>
      </c>
      <c r="M18" s="69">
        <f>IF(J20=1,H20,(IF(J21=1,H21,(IF(J22=1,H22,1.5)))))</f>
        <v>1.5</v>
      </c>
      <c r="N18" s="70"/>
      <c r="O18" s="92"/>
      <c r="P18" s="24"/>
      <c r="Q18" s="25" t="s">
        <v>47</v>
      </c>
      <c r="R18" s="7"/>
      <c r="S18" s="7"/>
      <c r="T18" s="25">
        <v>8</v>
      </c>
      <c r="U18" s="24"/>
      <c r="V18" s="63" t="s">
        <v>19</v>
      </c>
      <c r="W18" s="26">
        <f>IF(T19=1,R19,(IF(T20=1,R20,(IF(T21=1,R21,(IF(T22=1,R22,1.8)))))))</f>
        <v>1.8</v>
      </c>
      <c r="X18" s="108"/>
      <c r="Y18" s="92"/>
    </row>
    <row r="19" spans="1:25" ht="18">
      <c r="A19" s="29"/>
      <c r="B19" s="29"/>
      <c r="C19" s="29"/>
      <c r="D19" s="29"/>
      <c r="E19" s="29"/>
      <c r="F19" s="29"/>
      <c r="G19" s="25" t="s">
        <v>47</v>
      </c>
      <c r="H19" s="25"/>
      <c r="I19" s="25"/>
      <c r="J19" s="25">
        <v>5</v>
      </c>
      <c r="K19" s="24"/>
      <c r="L19" s="64" t="s">
        <v>20</v>
      </c>
      <c r="M19" s="70">
        <f>IF(J20=2,H20,(IF(J21=2,H21,(IF(J22=2,H22,2.5)))))</f>
        <v>2.5</v>
      </c>
      <c r="N19" s="70"/>
      <c r="O19" s="92"/>
      <c r="P19" s="24"/>
      <c r="Q19" s="59" t="s">
        <v>17</v>
      </c>
      <c r="R19" s="67">
        <f>IF(E15=1,C15,(IF(E16=1,C16,(IF(E17=1,C17,(IF(E18=1,C18,1.2)))))))</f>
        <v>1.2</v>
      </c>
      <c r="S19" s="67"/>
      <c r="T19" s="68"/>
      <c r="U19" s="24"/>
      <c r="V19" s="64" t="s">
        <v>20</v>
      </c>
      <c r="W19" s="26">
        <f>IF(T19=2,R19,(IF(T20=2,R20,(IF(T21=2,R21,(IF(T22=2,R22,2.8)))))))</f>
        <v>2.8</v>
      </c>
      <c r="X19" s="108"/>
      <c r="Y19" s="92"/>
    </row>
    <row r="20" spans="1:25" ht="18">
      <c r="A20" s="25" t="s">
        <v>23</v>
      </c>
      <c r="B20" s="25"/>
      <c r="C20" s="25"/>
      <c r="D20" s="25"/>
      <c r="E20" s="25">
        <v>3</v>
      </c>
      <c r="F20" s="24"/>
      <c r="G20" s="59" t="s">
        <v>17</v>
      </c>
      <c r="H20" s="26">
        <f>IF(E9=4,C9,(IF(E10=4,C10,(IF(E11=4,C11,(IF(E12=4,C12,4.1)))))))</f>
        <v>4.1</v>
      </c>
      <c r="I20" s="109"/>
      <c r="J20" s="68"/>
      <c r="K20" s="24"/>
      <c r="L20" s="24"/>
      <c r="M20" s="24"/>
      <c r="N20" s="24"/>
      <c r="O20" s="24"/>
      <c r="P20" s="24"/>
      <c r="Q20" s="61" t="s">
        <v>18</v>
      </c>
      <c r="R20" s="69">
        <f>IF(E21=1,C21,(IF(E22=1,C22,(IF(E23=1,C23,(IF(E24=1,C24,1.3)))))))</f>
        <v>1.3</v>
      </c>
      <c r="S20" s="69"/>
      <c r="T20" s="28"/>
      <c r="U20" s="24"/>
      <c r="V20" s="48"/>
      <c r="W20" s="48"/>
      <c r="X20" s="48"/>
      <c r="Y20" s="48"/>
    </row>
    <row r="21" spans="1:25" ht="18">
      <c r="A21" s="59" t="s">
        <v>17</v>
      </c>
      <c r="B21" s="68">
        <v>2</v>
      </c>
      <c r="C21" s="90" t="s">
        <v>142</v>
      </c>
      <c r="D21" s="82"/>
      <c r="E21" s="68"/>
      <c r="F21" s="29"/>
      <c r="G21" s="61" t="s">
        <v>18</v>
      </c>
      <c r="H21" s="26">
        <f>IF(E15=3,C15,(IF(E16=3,C16,(IF(E17=3,C17,(IF(E18=3,C18,3.2)))))))</f>
        <v>3.2</v>
      </c>
      <c r="I21" s="26"/>
      <c r="J21" s="28"/>
      <c r="K21" s="24"/>
      <c r="L21" s="24"/>
      <c r="M21" s="24"/>
      <c r="N21" s="24"/>
      <c r="O21" s="24"/>
      <c r="P21" s="24"/>
      <c r="Q21" s="63" t="s">
        <v>19</v>
      </c>
      <c r="R21" s="69">
        <f>IF(E21=2,C21,(IF(E22=2,C22,(IF(E23=2,C23,(IF(E24=2,C24,2.3)))))))</f>
        <v>2.3</v>
      </c>
      <c r="S21" s="69"/>
      <c r="T21" s="28"/>
      <c r="U21" s="24"/>
      <c r="V21" s="24"/>
      <c r="W21" s="24"/>
      <c r="X21" s="24"/>
      <c r="Y21" s="24"/>
    </row>
    <row r="22" spans="1:25" ht="18">
      <c r="A22" s="61" t="s">
        <v>18</v>
      </c>
      <c r="B22" s="28">
        <v>5</v>
      </c>
      <c r="C22" s="90" t="s">
        <v>145</v>
      </c>
      <c r="D22" s="83"/>
      <c r="E22" s="28"/>
      <c r="F22" s="29"/>
      <c r="G22" s="63" t="s">
        <v>19</v>
      </c>
      <c r="H22" s="26">
        <f>IF(E21=3,C21,(IF(E22=3,C22,(IF(E23=3,C23,(IF(E24=3,C24,3.3)))))))</f>
        <v>3.3</v>
      </c>
      <c r="I22" s="26"/>
      <c r="J22" s="28"/>
      <c r="K22" s="29"/>
      <c r="L22" s="24"/>
      <c r="M22" s="24"/>
      <c r="N22" s="24"/>
      <c r="O22" s="24"/>
      <c r="P22" s="24"/>
      <c r="Q22" s="64" t="s">
        <v>20</v>
      </c>
      <c r="R22" s="70">
        <f>IF(O16=2,M16,(IF(O17=2,M17,(IF(O18=2,M18,(IF(O19=2,M19,2.6)))))))</f>
        <v>2.6</v>
      </c>
      <c r="S22" s="70"/>
      <c r="T22" s="71"/>
      <c r="U22" s="24"/>
      <c r="V22" s="24"/>
      <c r="W22" s="24"/>
      <c r="X22" s="24"/>
      <c r="Y22" s="24"/>
    </row>
    <row r="23" spans="1:25" ht="18">
      <c r="A23" s="63" t="s">
        <v>19</v>
      </c>
      <c r="B23" s="28">
        <v>8</v>
      </c>
      <c r="C23" s="90" t="s">
        <v>148</v>
      </c>
      <c r="D23" s="83"/>
      <c r="E23" s="28"/>
      <c r="F23" s="29"/>
      <c r="G23" s="24"/>
      <c r="H23" s="24"/>
      <c r="I23" s="24"/>
      <c r="J23" s="24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8">
      <c r="A24" s="110" t="s">
        <v>20</v>
      </c>
      <c r="B24" s="28">
        <v>11</v>
      </c>
      <c r="C24" s="186" t="s">
        <v>166</v>
      </c>
      <c r="D24" s="83"/>
      <c r="E24" s="28"/>
      <c r="F24" s="29"/>
      <c r="G24" s="24"/>
      <c r="H24" s="24"/>
      <c r="I24" s="24"/>
      <c r="J24" s="24"/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0" ht="15">
      <c r="A25" s="106"/>
      <c r="B25" s="101"/>
      <c r="C25" s="101"/>
      <c r="D25" s="101"/>
      <c r="E25" s="101"/>
      <c r="G25" s="106"/>
      <c r="H25" s="107"/>
      <c r="I25" s="101"/>
      <c r="J25" s="101"/>
      <c r="S25" s="34"/>
      <c r="T25" s="34"/>
    </row>
    <row r="26" spans="1:20" ht="15">
      <c r="A26" s="106"/>
      <c r="B26" s="101"/>
      <c r="C26" s="101"/>
      <c r="D26" s="101"/>
      <c r="E26" s="101"/>
      <c r="G26" s="106"/>
      <c r="H26" s="101"/>
      <c r="I26" s="101"/>
      <c r="J26" s="101"/>
      <c r="S26" s="34"/>
      <c r="T26" s="34"/>
    </row>
    <row r="27" spans="1:20" ht="15">
      <c r="A27" s="106"/>
      <c r="B27" s="101"/>
      <c r="C27" s="107"/>
      <c r="D27" s="101"/>
      <c r="E27" s="101"/>
      <c r="G27" s="106"/>
      <c r="H27" s="107"/>
      <c r="I27" s="101"/>
      <c r="J27" s="101"/>
      <c r="S27" s="34"/>
      <c r="T27" s="34"/>
    </row>
    <row r="28" spans="19:20" ht="15">
      <c r="S28" s="34"/>
      <c r="T28" s="34"/>
    </row>
    <row r="29" spans="19:20" ht="15">
      <c r="S29" s="34"/>
      <c r="T29" s="34"/>
    </row>
    <row r="30" spans="19:20" ht="15">
      <c r="S30" s="34"/>
      <c r="T30" s="34"/>
    </row>
    <row r="31" spans="19:20" ht="15">
      <c r="S31" s="34"/>
      <c r="T31" s="34"/>
    </row>
    <row r="32" spans="19:20" ht="15">
      <c r="S32" s="34"/>
      <c r="T32" s="34"/>
    </row>
    <row r="33" spans="19:20" ht="15">
      <c r="S33" s="34"/>
      <c r="T33" s="34"/>
    </row>
    <row r="34" spans="19:20" ht="15">
      <c r="S34" s="34"/>
      <c r="T34" s="34"/>
    </row>
    <row r="35" spans="19:20" ht="15">
      <c r="S35" s="34"/>
      <c r="T35" s="34"/>
    </row>
    <row r="36" spans="19:20" ht="15">
      <c r="S36" s="34"/>
      <c r="T36" s="34"/>
    </row>
    <row r="38" spans="1:34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ht="19.5">
      <c r="A40" s="33"/>
      <c r="B40" s="101"/>
      <c r="C40" s="101"/>
      <c r="D40" s="102"/>
      <c r="E40" s="102"/>
      <c r="F40" s="101"/>
      <c r="G40" s="101"/>
      <c r="H40" s="101"/>
      <c r="I40" s="101"/>
      <c r="J40" s="101"/>
      <c r="K40" s="100"/>
      <c r="L40" s="101"/>
      <c r="M40" s="102"/>
      <c r="N40" s="101"/>
      <c r="O40" s="101"/>
      <c r="P40" s="101"/>
      <c r="Q40" s="101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5">
      <c r="A41" s="100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1"/>
      <c r="P41" s="101"/>
      <c r="Q41" s="101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5">
      <c r="A42" s="103"/>
      <c r="B42" s="101"/>
      <c r="C42" s="101"/>
      <c r="D42" s="101"/>
      <c r="E42" s="101"/>
      <c r="F42" s="101"/>
      <c r="G42" s="101"/>
      <c r="H42" s="101"/>
      <c r="I42" s="101"/>
      <c r="J42" s="101"/>
      <c r="K42" s="104"/>
      <c r="L42" s="105"/>
      <c r="M42" s="101"/>
      <c r="N42" s="101"/>
      <c r="O42" s="101"/>
      <c r="P42" s="101"/>
      <c r="Q42" s="101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ht="18">
      <c r="A43" s="104"/>
      <c r="B43" s="101"/>
      <c r="C43" s="101"/>
      <c r="D43" s="101"/>
      <c r="E43" s="101"/>
      <c r="F43" s="101"/>
      <c r="G43" s="100"/>
      <c r="H43" s="102"/>
      <c r="I43" s="102"/>
      <c r="J43" s="101"/>
      <c r="K43" s="106"/>
      <c r="L43" s="105"/>
      <c r="M43" s="101"/>
      <c r="N43" s="101"/>
      <c r="O43" s="101"/>
      <c r="P43" s="101"/>
      <c r="Q43" s="10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15">
      <c r="A44" s="106"/>
      <c r="B44" s="101"/>
      <c r="C44" s="101"/>
      <c r="D44" s="101"/>
      <c r="E44" s="101"/>
      <c r="F44" s="101"/>
      <c r="G44" s="103"/>
      <c r="H44" s="100"/>
      <c r="I44" s="103"/>
      <c r="J44" s="101"/>
      <c r="K44" s="106"/>
      <c r="L44" s="105"/>
      <c r="M44" s="101"/>
      <c r="N44" s="101"/>
      <c r="O44" s="100"/>
      <c r="P44" s="103"/>
      <c r="Q44" s="10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ht="15">
      <c r="A45" s="106"/>
      <c r="B45" s="101"/>
      <c r="C45" s="107"/>
      <c r="D45" s="101"/>
      <c r="E45" s="101"/>
      <c r="F45" s="101"/>
      <c r="G45" s="104"/>
      <c r="H45" s="105"/>
      <c r="I45" s="101"/>
      <c r="J45" s="101"/>
      <c r="K45" s="101"/>
      <c r="L45" s="101"/>
      <c r="M45" s="101"/>
      <c r="N45" s="101"/>
      <c r="O45" s="104"/>
      <c r="P45" s="105"/>
      <c r="Q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ht="15">
      <c r="A46" s="106"/>
      <c r="B46" s="101"/>
      <c r="C46" s="101"/>
      <c r="D46" s="101"/>
      <c r="E46" s="101"/>
      <c r="F46" s="101"/>
      <c r="G46" s="106"/>
      <c r="H46" s="105"/>
      <c r="I46" s="101"/>
      <c r="J46" s="101"/>
      <c r="K46" s="101"/>
      <c r="L46" s="101"/>
      <c r="M46" s="101"/>
      <c r="N46" s="101"/>
      <c r="O46" s="106"/>
      <c r="P46" s="105"/>
      <c r="Q46" s="105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ht="15">
      <c r="A47" s="101"/>
      <c r="B47" s="101"/>
      <c r="C47" s="101"/>
      <c r="D47" s="101"/>
      <c r="E47" s="101"/>
      <c r="F47" s="101"/>
      <c r="G47" s="106"/>
      <c r="H47" s="105"/>
      <c r="I47" s="101"/>
      <c r="J47" s="101"/>
      <c r="K47" s="101"/>
      <c r="L47" s="101"/>
      <c r="M47" s="101"/>
      <c r="N47" s="101"/>
      <c r="O47" s="106"/>
      <c r="P47" s="105"/>
      <c r="Q47" s="105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ht="15">
      <c r="A48" s="101"/>
      <c r="B48" s="103"/>
      <c r="C48" s="103"/>
      <c r="D48" s="103"/>
      <c r="E48" s="103"/>
      <c r="F48" s="101"/>
      <c r="G48" s="106"/>
      <c r="H48" s="105"/>
      <c r="I48" s="101"/>
      <c r="J48" s="101"/>
      <c r="K48" s="103"/>
      <c r="L48" s="103"/>
      <c r="M48" s="103"/>
      <c r="N48" s="101"/>
      <c r="O48" s="106"/>
      <c r="P48" s="105"/>
      <c r="Q48" s="105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ht="15">
      <c r="A49" s="103"/>
      <c r="B49" s="101"/>
      <c r="C49" s="101"/>
      <c r="D49" s="101"/>
      <c r="E49" s="101"/>
      <c r="F49" s="101"/>
      <c r="G49" s="101"/>
      <c r="H49" s="101"/>
      <c r="I49" s="101"/>
      <c r="J49" s="101"/>
      <c r="K49" s="104"/>
      <c r="L49" s="105"/>
      <c r="M49" s="101"/>
      <c r="N49" s="101"/>
      <c r="O49" s="101"/>
      <c r="P49" s="101"/>
      <c r="Q49" s="101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ht="15">
      <c r="A50" s="104"/>
      <c r="B50" s="101"/>
      <c r="C50" s="101"/>
      <c r="D50" s="101"/>
      <c r="E50" s="101"/>
      <c r="F50" s="101"/>
      <c r="G50" s="101"/>
      <c r="H50" s="101"/>
      <c r="I50" s="101"/>
      <c r="J50" s="101"/>
      <c r="K50" s="106"/>
      <c r="L50" s="105"/>
      <c r="M50" s="101"/>
      <c r="N50" s="101"/>
      <c r="O50" s="101"/>
      <c r="P50" s="101"/>
      <c r="Q50" s="101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5">
      <c r="A51" s="106"/>
      <c r="B51" s="101"/>
      <c r="C51" s="101"/>
      <c r="D51" s="101"/>
      <c r="E51" s="101"/>
      <c r="F51" s="101"/>
      <c r="G51" s="101"/>
      <c r="H51" s="101"/>
      <c r="I51" s="101"/>
      <c r="J51" s="101"/>
      <c r="K51" s="106"/>
      <c r="L51" s="105"/>
      <c r="M51" s="101"/>
      <c r="N51" s="101"/>
      <c r="O51" s="101"/>
      <c r="P51" s="101"/>
      <c r="Q51" s="101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15">
      <c r="A52" s="106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>
      <c r="A53" s="10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19.5">
      <c r="A54" s="3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65" spans="1:18" ht="19.5">
      <c r="A65" s="37"/>
      <c r="B65" s="19"/>
      <c r="C65" s="19"/>
      <c r="D65" s="19"/>
      <c r="E65" s="20"/>
      <c r="F65" s="20"/>
      <c r="G65" s="20"/>
      <c r="H65" s="19"/>
      <c r="I65" s="19"/>
      <c r="J65" s="19"/>
      <c r="K65" s="19"/>
      <c r="L65" s="19"/>
      <c r="R65" s="40"/>
    </row>
    <row r="66" spans="1:18" ht="19.5">
      <c r="A66" s="19"/>
      <c r="R66" s="40"/>
    </row>
    <row r="67" spans="2:18" ht="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40"/>
    </row>
    <row r="68" spans="1:18" ht="15">
      <c r="A68" s="10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22" ht="15">
      <c r="A69" s="40"/>
      <c r="R69" s="34"/>
      <c r="S69" s="34"/>
      <c r="T69" s="34"/>
      <c r="U69" s="34"/>
      <c r="V69" s="34"/>
    </row>
    <row r="70" spans="20:22" ht="15">
      <c r="T70" s="34"/>
      <c r="U70" s="34"/>
      <c r="V70" s="34"/>
    </row>
    <row r="71" spans="20:22" ht="15">
      <c r="T71" s="34"/>
      <c r="U71" s="34"/>
      <c r="V71" s="34"/>
    </row>
    <row r="72" spans="20:22" ht="15">
      <c r="T72" s="34"/>
      <c r="U72" s="34"/>
      <c r="V72" s="34"/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1">
      <selection activeCell="H29" sqref="H29"/>
    </sheetView>
  </sheetViews>
  <sheetFormatPr defaultColWidth="11.00390625" defaultRowHeight="15.75"/>
  <cols>
    <col min="1" max="1" width="11.00390625" style="0" customWidth="1"/>
    <col min="2" max="2" width="11.00390625" style="0" hidden="1" customWidth="1"/>
    <col min="3" max="3" width="22.50390625" style="0" customWidth="1"/>
    <col min="4" max="7" width="11.00390625" style="0" customWidth="1"/>
    <col min="8" max="8" width="18.00390625" style="0" customWidth="1"/>
    <col min="9" max="12" width="11.00390625" style="0" customWidth="1"/>
    <col min="13" max="13" width="21.50390625" style="0" customWidth="1"/>
    <col min="14" max="14" width="11.00390625" style="0" customWidth="1"/>
    <col min="15" max="15" width="10.125" style="0" customWidth="1"/>
    <col min="16" max="17" width="11.00390625" style="0" customWidth="1"/>
    <col min="18" max="18" width="20.375" style="0" customWidth="1"/>
    <col min="19" max="19" width="11.00390625" style="0" customWidth="1"/>
    <col min="20" max="20" width="8.625" style="0" customWidth="1"/>
  </cols>
  <sheetData>
    <row r="1" spans="1:13" ht="19.5">
      <c r="A1" s="18" t="s">
        <v>123</v>
      </c>
      <c r="M1" s="18"/>
    </row>
    <row r="2" spans="1:13" ht="15">
      <c r="A2" s="111" t="s">
        <v>124</v>
      </c>
      <c r="M2" s="111"/>
    </row>
    <row r="3" spans="1:13" ht="15">
      <c r="A3" s="111"/>
      <c r="M3" s="111"/>
    </row>
    <row r="4" spans="1:13" ht="19.5">
      <c r="A4" s="18" t="s">
        <v>13</v>
      </c>
      <c r="M4" s="18"/>
    </row>
    <row r="5" spans="1:20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N5" s="34"/>
      <c r="O5" s="34"/>
      <c r="P5" s="34"/>
      <c r="Q5" s="34"/>
      <c r="R5" s="34"/>
      <c r="S5" s="34"/>
      <c r="T5" s="34"/>
    </row>
    <row r="6" spans="1:20" ht="19.5">
      <c r="A6" s="18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N6" s="34"/>
      <c r="O6" s="34"/>
      <c r="P6" s="34"/>
      <c r="Q6" s="34"/>
      <c r="R6" s="34"/>
      <c r="S6" s="34"/>
      <c r="T6" s="34"/>
    </row>
    <row r="7" spans="1:20" ht="19.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8"/>
      <c r="N7" s="34"/>
      <c r="O7" s="34"/>
      <c r="P7" s="34"/>
      <c r="Q7" s="34"/>
      <c r="R7" s="34"/>
      <c r="S7" s="34"/>
      <c r="T7" s="34"/>
    </row>
    <row r="8" spans="1:20" ht="18">
      <c r="A8" s="25" t="s">
        <v>40</v>
      </c>
      <c r="B8" s="113"/>
      <c r="C8" s="113"/>
      <c r="D8" s="114" t="s">
        <v>41</v>
      </c>
      <c r="E8" s="114" t="s">
        <v>42</v>
      </c>
      <c r="F8" s="113"/>
      <c r="G8" s="25" t="s">
        <v>37</v>
      </c>
      <c r="H8" s="113"/>
      <c r="I8" s="113"/>
      <c r="J8" s="113"/>
      <c r="K8" s="113"/>
      <c r="L8" s="25" t="s">
        <v>22</v>
      </c>
      <c r="M8" s="113"/>
      <c r="N8" s="114" t="s">
        <v>41</v>
      </c>
      <c r="O8" s="114" t="s">
        <v>42</v>
      </c>
      <c r="P8" s="113"/>
      <c r="Q8" s="113"/>
      <c r="R8" s="113"/>
      <c r="S8" s="113"/>
      <c r="T8" s="113"/>
    </row>
    <row r="9" spans="1:20" ht="16.5">
      <c r="A9" s="115" t="s">
        <v>34</v>
      </c>
      <c r="B9" s="115"/>
      <c r="C9" s="115"/>
      <c r="D9" s="115"/>
      <c r="E9" s="115">
        <v>1</v>
      </c>
      <c r="F9" s="115"/>
      <c r="G9" s="115"/>
      <c r="H9" s="115"/>
      <c r="I9" s="115"/>
      <c r="J9" s="115"/>
      <c r="K9" s="115"/>
      <c r="L9" s="115" t="s">
        <v>43</v>
      </c>
      <c r="M9" s="115" t="s">
        <v>35</v>
      </c>
      <c r="N9" s="115"/>
      <c r="O9" s="115">
        <v>4</v>
      </c>
      <c r="P9" s="116"/>
      <c r="Q9" s="113"/>
      <c r="R9" s="113"/>
      <c r="S9" s="113"/>
      <c r="T9" s="113"/>
    </row>
    <row r="10" spans="1:20" ht="18">
      <c r="A10" s="59" t="s">
        <v>17</v>
      </c>
      <c r="B10" s="117">
        <v>1</v>
      </c>
      <c r="C10" s="90" t="s">
        <v>127</v>
      </c>
      <c r="D10" s="118"/>
      <c r="E10" s="117"/>
      <c r="F10" s="113"/>
      <c r="G10" s="113"/>
      <c r="H10" s="113"/>
      <c r="I10" s="113"/>
      <c r="J10" s="113"/>
      <c r="K10" s="113"/>
      <c r="L10" s="59" t="s">
        <v>17</v>
      </c>
      <c r="M10" s="122">
        <f>IF(E10=1,C10,(IF(E11=1,C11,(IF(E12=1,C12,(IF(E13=1,C13,1.1)))))))</f>
        <v>1.1</v>
      </c>
      <c r="N10" s="129"/>
      <c r="O10" s="117"/>
      <c r="P10" s="119"/>
      <c r="Q10" s="113"/>
      <c r="R10" s="113"/>
      <c r="S10" s="113"/>
      <c r="T10" s="113"/>
    </row>
    <row r="11" spans="1:20" ht="18">
      <c r="A11" s="61" t="s">
        <v>18</v>
      </c>
      <c r="B11" s="120">
        <v>4</v>
      </c>
      <c r="C11" s="90" t="s">
        <v>131</v>
      </c>
      <c r="D11" s="121"/>
      <c r="E11" s="120"/>
      <c r="F11" s="113"/>
      <c r="H11" s="113"/>
      <c r="I11" s="114" t="s">
        <v>41</v>
      </c>
      <c r="J11" s="114" t="s">
        <v>42</v>
      </c>
      <c r="K11" s="113"/>
      <c r="L11" s="61" t="s">
        <v>18</v>
      </c>
      <c r="M11" s="125">
        <f>IF(E10=2,C10,(IF(E11=2,C11,(IF(E12=2,C12,(IF(E13=2,C13,2.1)))))))</f>
        <v>2.1</v>
      </c>
      <c r="N11" s="129"/>
      <c r="O11" s="120"/>
      <c r="P11" s="119"/>
      <c r="Q11" s="113"/>
      <c r="R11" s="113"/>
      <c r="S11" s="114" t="s">
        <v>41</v>
      </c>
      <c r="T11" s="114" t="s">
        <v>42</v>
      </c>
    </row>
    <row r="12" spans="1:20" ht="18.75">
      <c r="A12" s="63" t="s">
        <v>19</v>
      </c>
      <c r="B12" s="120">
        <v>5</v>
      </c>
      <c r="C12" s="90" t="s">
        <v>128</v>
      </c>
      <c r="D12" s="121"/>
      <c r="E12" s="120"/>
      <c r="F12" s="113"/>
      <c r="G12" s="115" t="s">
        <v>38</v>
      </c>
      <c r="H12" s="112"/>
      <c r="I12" s="112"/>
      <c r="J12" s="115">
        <v>3</v>
      </c>
      <c r="K12" s="113"/>
      <c r="L12" s="63" t="s">
        <v>19</v>
      </c>
      <c r="M12" s="125">
        <f>IF(J13=2,H13,(IF(J14=2,H14,(IF(J15=2,H15,(IF(J16=2,H16,2.3)))))))</f>
        <v>2.3</v>
      </c>
      <c r="N12" s="129"/>
      <c r="O12" s="120"/>
      <c r="P12" s="113"/>
      <c r="Q12" s="25" t="s">
        <v>3</v>
      </c>
      <c r="R12" s="115"/>
      <c r="S12" s="115"/>
      <c r="T12" s="115">
        <v>6</v>
      </c>
    </row>
    <row r="13" spans="1:20" ht="18">
      <c r="A13" s="64" t="s">
        <v>20</v>
      </c>
      <c r="B13" s="123">
        <v>8</v>
      </c>
      <c r="C13" s="79" t="s">
        <v>155</v>
      </c>
      <c r="D13" s="124"/>
      <c r="E13" s="123"/>
      <c r="F13" s="113"/>
      <c r="G13" s="59" t="s">
        <v>17</v>
      </c>
      <c r="H13" s="122">
        <f>IF(E10=3,C10,(IF(E11=3,C11,(IF(E12=3,C12,(IF(E13=3,C13,3.1)))))))</f>
        <v>3.1</v>
      </c>
      <c r="I13" s="122"/>
      <c r="J13" s="120"/>
      <c r="K13" s="113"/>
      <c r="L13" s="113"/>
      <c r="M13" s="113"/>
      <c r="N13" s="113"/>
      <c r="O13" s="113"/>
      <c r="P13" s="113"/>
      <c r="Q13" s="59" t="s">
        <v>17</v>
      </c>
      <c r="R13" s="122">
        <f>IF(O10=1,M10,(IF(O11=1,M11,(IF(O12=1,M12,1.4)))))</f>
        <v>1.4</v>
      </c>
      <c r="S13" s="129"/>
      <c r="T13" s="120"/>
    </row>
    <row r="14" spans="1:20" ht="18">
      <c r="A14" s="113"/>
      <c r="B14" s="113"/>
      <c r="C14" s="113"/>
      <c r="D14" s="113"/>
      <c r="E14" s="113"/>
      <c r="F14" s="113"/>
      <c r="G14" s="61" t="s">
        <v>18</v>
      </c>
      <c r="H14" s="125">
        <f>IF(E10=4,C10,(IF(E11=4,C11,(IF(E12=4,C12,(IF(E13=4,C13,4.1)))))))</f>
        <v>4.1</v>
      </c>
      <c r="I14" s="125"/>
      <c r="J14" s="120"/>
      <c r="K14" s="113"/>
      <c r="L14" s="113"/>
      <c r="M14" s="113"/>
      <c r="N14" s="113"/>
      <c r="O14" s="113"/>
      <c r="P14" s="113"/>
      <c r="Q14" s="61" t="s">
        <v>18</v>
      </c>
      <c r="R14" s="125">
        <f>IF(O10=2,M10,(IF(O11=2,M11,(IF(O12=2,M12,2.4)))))</f>
        <v>2.4</v>
      </c>
      <c r="S14" s="129"/>
      <c r="T14" s="120"/>
    </row>
    <row r="15" spans="1:20" ht="18">
      <c r="A15" s="113"/>
      <c r="B15" s="113"/>
      <c r="C15" s="113"/>
      <c r="D15" s="113"/>
      <c r="E15" s="113"/>
      <c r="F15" s="113"/>
      <c r="G15" s="63" t="s">
        <v>19</v>
      </c>
      <c r="H15" s="125">
        <f>IF(E17=3,C17,(IF(E18=3,C18,(IF(E19=3,C19,(IF(E20=3,C20,3.2)))))))</f>
        <v>3.2</v>
      </c>
      <c r="I15" s="126"/>
      <c r="J15" s="123"/>
      <c r="K15" s="113"/>
      <c r="L15" s="113"/>
      <c r="M15" s="113"/>
      <c r="N15" s="113"/>
      <c r="O15" s="113"/>
      <c r="P15" s="113"/>
      <c r="Q15" s="63" t="s">
        <v>19</v>
      </c>
      <c r="R15" s="125">
        <f>IF(O17=1,M17,(IF(O18=1,M18,(IF(O19=1,M19,1.5)))))</f>
        <v>1.5</v>
      </c>
      <c r="S15" s="129"/>
      <c r="T15" s="123"/>
    </row>
    <row r="16" spans="1:20" ht="18">
      <c r="A16" s="115" t="s">
        <v>39</v>
      </c>
      <c r="B16" s="115"/>
      <c r="C16" s="115"/>
      <c r="D16" s="115"/>
      <c r="E16" s="115">
        <v>2</v>
      </c>
      <c r="F16" s="113"/>
      <c r="G16" s="64" t="s">
        <v>20</v>
      </c>
      <c r="H16" s="126">
        <f>IF(E17=4,C17,(IF(E18=4,C18,(IF(E19=4,C19,(IF(E20=4,C20,4.2)))))))</f>
        <v>4.2</v>
      </c>
      <c r="I16" s="126"/>
      <c r="J16" s="120"/>
      <c r="K16" s="113"/>
      <c r="L16" s="115" t="s">
        <v>44</v>
      </c>
      <c r="M16" s="115" t="s">
        <v>35</v>
      </c>
      <c r="N16" s="115"/>
      <c r="O16" s="115">
        <v>5</v>
      </c>
      <c r="P16" s="119"/>
      <c r="Q16" s="64" t="s">
        <v>20</v>
      </c>
      <c r="R16" s="126">
        <f>IF(O17=2,M17,(IF(O18=2,M18,(IF(O19=2,M19,2.5)))))</f>
        <v>2.5</v>
      </c>
      <c r="S16" s="129"/>
      <c r="T16" s="120"/>
    </row>
    <row r="17" spans="1:20" ht="18">
      <c r="A17" s="59" t="s">
        <v>17</v>
      </c>
      <c r="B17" s="117">
        <v>2</v>
      </c>
      <c r="C17" s="90" t="s">
        <v>132</v>
      </c>
      <c r="D17" s="118"/>
      <c r="E17" s="117"/>
      <c r="F17" s="113"/>
      <c r="G17" s="113"/>
      <c r="H17" s="113"/>
      <c r="I17" s="113"/>
      <c r="J17" s="113"/>
      <c r="K17" s="113"/>
      <c r="L17" s="59" t="s">
        <v>17</v>
      </c>
      <c r="M17" s="122">
        <f>IF(E17=1,C17,(IF(E18=1,C18,(IF(E19=1,C19,(IF(E20=1,C20,1.2)))))))</f>
        <v>1.2</v>
      </c>
      <c r="N17" s="129"/>
      <c r="O17" s="117"/>
      <c r="P17" s="119"/>
      <c r="Q17" s="113"/>
      <c r="R17" s="113"/>
      <c r="S17" s="113"/>
      <c r="T17" s="113"/>
    </row>
    <row r="18" spans="1:20" ht="18">
      <c r="A18" s="61" t="s">
        <v>18</v>
      </c>
      <c r="B18" s="120">
        <v>3</v>
      </c>
      <c r="C18" s="90" t="s">
        <v>130</v>
      </c>
      <c r="D18" s="121"/>
      <c r="E18" s="120"/>
      <c r="F18" s="113"/>
      <c r="G18" s="113"/>
      <c r="H18" s="113"/>
      <c r="I18" s="113"/>
      <c r="J18" s="113"/>
      <c r="K18" s="113"/>
      <c r="L18" s="61" t="s">
        <v>18</v>
      </c>
      <c r="M18" s="125">
        <f>IF(E17=2,C17,(IF(E18=2,C18,(IF(E19=2,C19,(IF(E20=2,C20,2.2)))))))</f>
        <v>2.2</v>
      </c>
      <c r="N18" s="129"/>
      <c r="O18" s="120"/>
      <c r="P18" s="119"/>
      <c r="Q18" s="113"/>
      <c r="R18" s="113"/>
      <c r="S18" s="113"/>
      <c r="T18" s="113"/>
    </row>
    <row r="19" spans="1:20" ht="18">
      <c r="A19" s="63" t="s">
        <v>19</v>
      </c>
      <c r="B19" s="120">
        <v>6</v>
      </c>
      <c r="C19" s="90" t="s">
        <v>156</v>
      </c>
      <c r="D19" s="121"/>
      <c r="E19" s="120"/>
      <c r="F19" s="113"/>
      <c r="G19" s="113"/>
      <c r="H19" s="113"/>
      <c r="I19" s="113"/>
      <c r="J19" s="113"/>
      <c r="K19" s="113"/>
      <c r="L19" s="63" t="s">
        <v>19</v>
      </c>
      <c r="M19" s="125">
        <f>IF(J13=1,H13,(IF(J14=1,H14,(IF(J15=1,H15,(IF(J16=1,H16,1.3)))))))</f>
        <v>1.3</v>
      </c>
      <c r="N19" s="129"/>
      <c r="O19" s="120"/>
      <c r="P19" s="113"/>
      <c r="Q19" s="113"/>
      <c r="R19" s="113"/>
      <c r="S19" s="113"/>
      <c r="T19" s="113"/>
    </row>
    <row r="20" spans="1:20" ht="18">
      <c r="A20" s="64" t="s">
        <v>20</v>
      </c>
      <c r="B20" s="123">
        <v>7</v>
      </c>
      <c r="C20" s="90" t="s">
        <v>129</v>
      </c>
      <c r="D20" s="124"/>
      <c r="E20" s="12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</sheetData>
  <sheetProtection/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workbookViewId="0" topLeftCell="A5">
      <selection activeCell="E22" sqref="E22"/>
    </sheetView>
  </sheetViews>
  <sheetFormatPr defaultColWidth="11.00390625" defaultRowHeight="15.75"/>
  <cols>
    <col min="1" max="1" width="11.00390625" style="0" customWidth="1"/>
    <col min="2" max="2" width="7.625" style="0" hidden="1" customWidth="1"/>
    <col min="3" max="3" width="19.625" style="0" customWidth="1"/>
    <col min="4" max="7" width="11.00390625" style="0" customWidth="1"/>
    <col min="8" max="8" width="22.00390625" style="0" customWidth="1"/>
    <col min="9" max="9" width="10.125" style="0" customWidth="1"/>
  </cols>
  <sheetData>
    <row r="1" ht="19.5">
      <c r="A1" s="18" t="s">
        <v>123</v>
      </c>
    </row>
    <row r="2" ht="15">
      <c r="A2" s="111" t="s">
        <v>124</v>
      </c>
    </row>
    <row r="3" ht="15">
      <c r="A3" s="111"/>
    </row>
    <row r="4" ht="19.5">
      <c r="A4" s="18" t="s">
        <v>13</v>
      </c>
    </row>
    <row r="5" spans="1:20" ht="19.5">
      <c r="A5" s="1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9.5">
      <c r="A6" s="1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9" ht="18">
      <c r="A7" s="25" t="s">
        <v>40</v>
      </c>
      <c r="B7" s="113"/>
      <c r="C7" s="113"/>
      <c r="D7" s="114" t="s">
        <v>41</v>
      </c>
      <c r="E7" s="114" t="s">
        <v>42</v>
      </c>
      <c r="F7" s="113"/>
      <c r="K7" s="113"/>
      <c r="P7" s="113"/>
      <c r="Q7" s="113"/>
      <c r="R7" s="113"/>
      <c r="S7" s="113"/>
      <c r="T7" s="113"/>
      <c r="V7" s="34"/>
      <c r="W7" s="34"/>
      <c r="X7" s="34"/>
      <c r="Y7" s="34"/>
      <c r="Z7" s="34"/>
      <c r="AA7" s="34"/>
      <c r="AB7" s="34"/>
      <c r="AC7" s="34"/>
    </row>
    <row r="8" spans="1:29" ht="16.5">
      <c r="A8" s="115" t="s">
        <v>34</v>
      </c>
      <c r="B8" s="115"/>
      <c r="C8" s="115"/>
      <c r="D8" s="115"/>
      <c r="E8" s="115">
        <v>1</v>
      </c>
      <c r="F8" s="115"/>
      <c r="K8" s="115"/>
      <c r="P8" s="116"/>
      <c r="Q8" s="113"/>
      <c r="R8" s="113"/>
      <c r="S8" s="113"/>
      <c r="T8" s="113"/>
      <c r="V8" s="34"/>
      <c r="W8" s="34"/>
      <c r="X8" s="34"/>
      <c r="Y8" s="34"/>
      <c r="Z8" s="34"/>
      <c r="AA8" s="34"/>
      <c r="AB8" s="34"/>
      <c r="AC8" s="34"/>
    </row>
    <row r="9" spans="1:29" ht="18">
      <c r="A9" s="59" t="s">
        <v>17</v>
      </c>
      <c r="B9" s="117">
        <v>1</v>
      </c>
      <c r="C9" s="90" t="s">
        <v>134</v>
      </c>
      <c r="D9" s="118"/>
      <c r="E9" s="117"/>
      <c r="F9" s="113"/>
      <c r="G9" s="25" t="s">
        <v>36</v>
      </c>
      <c r="H9" s="113"/>
      <c r="I9" s="114" t="s">
        <v>41</v>
      </c>
      <c r="J9" s="114" t="s">
        <v>42</v>
      </c>
      <c r="K9" s="113"/>
      <c r="L9" s="25" t="s">
        <v>37</v>
      </c>
      <c r="M9" s="113"/>
      <c r="N9" s="113"/>
      <c r="O9" s="113"/>
      <c r="P9" s="119"/>
      <c r="Q9" s="113"/>
      <c r="R9" s="113"/>
      <c r="S9" s="113"/>
      <c r="T9" s="113"/>
      <c r="V9" s="34"/>
      <c r="W9" s="34"/>
      <c r="X9" s="34"/>
      <c r="Y9" s="34"/>
      <c r="Z9" s="34"/>
      <c r="AA9" s="34"/>
      <c r="AB9" s="34"/>
      <c r="AC9" s="34"/>
    </row>
    <row r="10" spans="1:29" ht="18">
      <c r="A10" s="146" t="s">
        <v>18</v>
      </c>
      <c r="B10" s="117">
        <v>3</v>
      </c>
      <c r="C10" s="89" t="s">
        <v>152</v>
      </c>
      <c r="D10" s="118"/>
      <c r="E10" s="117"/>
      <c r="F10" s="113"/>
      <c r="G10" s="115" t="s">
        <v>43</v>
      </c>
      <c r="H10" s="115" t="s">
        <v>35</v>
      </c>
      <c r="I10" s="115"/>
      <c r="J10" s="115">
        <v>3</v>
      </c>
      <c r="K10" s="113"/>
      <c r="M10" s="113"/>
      <c r="N10" s="114" t="s">
        <v>41</v>
      </c>
      <c r="O10" s="114" t="s">
        <v>42</v>
      </c>
      <c r="Q10" s="113"/>
      <c r="R10" s="113"/>
      <c r="S10" s="114" t="s">
        <v>41</v>
      </c>
      <c r="T10" s="114" t="s">
        <v>42</v>
      </c>
      <c r="V10" s="34"/>
      <c r="W10" s="34"/>
      <c r="X10" s="34"/>
      <c r="Y10" s="34"/>
      <c r="Z10" s="34"/>
      <c r="AA10" s="34"/>
      <c r="AB10" s="34"/>
      <c r="AC10" s="34"/>
    </row>
    <row r="11" spans="1:29" ht="18.75">
      <c r="A11" s="94" t="s">
        <v>19</v>
      </c>
      <c r="B11" s="120">
        <v>6</v>
      </c>
      <c r="C11" s="90" t="s">
        <v>135</v>
      </c>
      <c r="D11" s="120"/>
      <c r="E11" s="120"/>
      <c r="F11" s="119"/>
      <c r="G11" s="147" t="s">
        <v>17</v>
      </c>
      <c r="H11" s="122">
        <f>IF(E9=1,C9,(IF(E10=1,C10,(IF(E11=1,C11,(IF(E12=1,C12,1.1)))))))</f>
        <v>1.1</v>
      </c>
      <c r="I11" s="122"/>
      <c r="J11" s="117"/>
      <c r="K11" s="113"/>
      <c r="L11" s="115" t="s">
        <v>38</v>
      </c>
      <c r="M11" s="112"/>
      <c r="N11" s="112"/>
      <c r="O11" s="115">
        <v>4</v>
      </c>
      <c r="Q11" s="25" t="s">
        <v>3</v>
      </c>
      <c r="R11" s="115"/>
      <c r="S11" s="115"/>
      <c r="T11" s="115">
        <v>5</v>
      </c>
      <c r="V11" s="34"/>
      <c r="W11" s="34"/>
      <c r="X11" s="34"/>
      <c r="Y11" s="34"/>
      <c r="Z11" s="34"/>
      <c r="AA11" s="34"/>
      <c r="AB11" s="34"/>
      <c r="AC11" s="34"/>
    </row>
    <row r="12" spans="1:29" ht="18">
      <c r="A12" s="93"/>
      <c r="B12" s="119"/>
      <c r="C12" s="148"/>
      <c r="D12" s="119"/>
      <c r="E12" s="119"/>
      <c r="F12" s="113"/>
      <c r="G12" s="61" t="s">
        <v>18</v>
      </c>
      <c r="H12" s="125">
        <f>IF(E9=2,C9,(IF(E10=2,C10,(IF(E11=2,C11,(IF(E12=2,C12,2.1)))))))</f>
        <v>2.1</v>
      </c>
      <c r="I12" s="125"/>
      <c r="J12" s="120"/>
      <c r="K12" s="113"/>
      <c r="L12" s="59" t="s">
        <v>17</v>
      </c>
      <c r="M12" s="122">
        <v>3.3</v>
      </c>
      <c r="N12" s="122"/>
      <c r="O12" s="120"/>
      <c r="Q12" s="59" t="s">
        <v>17</v>
      </c>
      <c r="R12" s="122">
        <v>1.3</v>
      </c>
      <c r="S12" s="122"/>
      <c r="T12" s="120"/>
      <c r="V12" s="34"/>
      <c r="W12" s="34"/>
      <c r="X12" s="34"/>
      <c r="Y12" s="34"/>
      <c r="Z12" s="34"/>
      <c r="AA12" s="34"/>
      <c r="AB12" s="34"/>
      <c r="AC12" s="34"/>
    </row>
    <row r="13" spans="1:29" ht="18">
      <c r="A13" s="113"/>
      <c r="B13" s="113"/>
      <c r="C13" s="113"/>
      <c r="D13" s="113"/>
      <c r="E13" s="113"/>
      <c r="F13" s="113"/>
      <c r="G13" s="149" t="s">
        <v>19</v>
      </c>
      <c r="H13" s="122">
        <f>IF(E16=1,C16,(IF(E17=1,C17,(IF(E18=1,H1C17,(IF(E19=1,C19,1.2)))))))</f>
        <v>1.2</v>
      </c>
      <c r="I13" s="122"/>
      <c r="J13" s="117"/>
      <c r="K13" s="113"/>
      <c r="L13" s="61" t="s">
        <v>18</v>
      </c>
      <c r="M13" s="125">
        <v>4.3</v>
      </c>
      <c r="N13" s="125"/>
      <c r="O13" s="120"/>
      <c r="Q13" s="61" t="s">
        <v>18</v>
      </c>
      <c r="R13" s="125">
        <v>2.3</v>
      </c>
      <c r="S13" s="125"/>
      <c r="T13" s="120"/>
      <c r="V13" s="34"/>
      <c r="W13" s="34"/>
      <c r="X13" s="34"/>
      <c r="Y13" s="34"/>
      <c r="Z13" s="34"/>
      <c r="AA13" s="34"/>
      <c r="AB13" s="34"/>
      <c r="AC13" s="34"/>
    </row>
    <row r="14" spans="1:29" ht="18">
      <c r="A14" s="113"/>
      <c r="B14" s="113"/>
      <c r="C14" s="113"/>
      <c r="D14" s="113"/>
      <c r="E14" s="113"/>
      <c r="F14" s="113"/>
      <c r="G14" s="150" t="s">
        <v>20</v>
      </c>
      <c r="H14" s="125">
        <f>IF(E16=2,C16,(IF(E17=2,C17,(IF(E18=2,C18,(IF(E19=2,C19,2.2)))))))</f>
        <v>2.2</v>
      </c>
      <c r="I14" s="125"/>
      <c r="J14" s="120"/>
      <c r="K14" s="113"/>
      <c r="L14" s="149" t="s">
        <v>19</v>
      </c>
      <c r="M14" s="122">
        <v>3.1</v>
      </c>
      <c r="N14" s="122"/>
      <c r="O14" s="117"/>
      <c r="P14" s="113"/>
      <c r="Q14" s="63" t="s">
        <v>19</v>
      </c>
      <c r="R14" s="125">
        <v>1.4</v>
      </c>
      <c r="S14" s="126"/>
      <c r="T14" s="123"/>
      <c r="V14" s="34"/>
      <c r="W14" s="34"/>
      <c r="X14" s="34"/>
      <c r="Y14" s="34"/>
      <c r="Z14" s="34"/>
      <c r="AA14" s="34"/>
      <c r="AB14" s="34"/>
      <c r="AC14" s="34"/>
    </row>
    <row r="15" spans="1:29" ht="18">
      <c r="A15" s="115" t="s">
        <v>39</v>
      </c>
      <c r="B15" s="115"/>
      <c r="C15" s="115"/>
      <c r="D15" s="115"/>
      <c r="E15" s="115">
        <v>2</v>
      </c>
      <c r="F15" s="113"/>
      <c r="K15" s="113"/>
      <c r="L15" s="150" t="s">
        <v>20</v>
      </c>
      <c r="M15" s="125">
        <v>3.2</v>
      </c>
      <c r="N15" s="125"/>
      <c r="O15" s="120"/>
      <c r="P15" s="119"/>
      <c r="Q15" s="64" t="s">
        <v>20</v>
      </c>
      <c r="R15" s="126">
        <v>2.4</v>
      </c>
      <c r="S15" s="126"/>
      <c r="T15" s="120"/>
      <c r="V15" s="34"/>
      <c r="W15" s="34"/>
      <c r="X15" s="34"/>
      <c r="Y15" s="34"/>
      <c r="Z15" s="34"/>
      <c r="AA15" s="34"/>
      <c r="AB15" s="34"/>
      <c r="AC15" s="34"/>
    </row>
    <row r="16" spans="1:29" ht="18">
      <c r="A16" s="59" t="s">
        <v>17</v>
      </c>
      <c r="B16" s="117">
        <v>2</v>
      </c>
      <c r="C16" s="90" t="s">
        <v>151</v>
      </c>
      <c r="D16" s="118"/>
      <c r="E16" s="117"/>
      <c r="F16" s="113"/>
      <c r="K16" s="113"/>
      <c r="P16" s="119"/>
      <c r="Q16" s="113"/>
      <c r="R16" s="113"/>
      <c r="S16" s="113"/>
      <c r="T16" s="113"/>
      <c r="V16" s="34"/>
      <c r="W16" s="34"/>
      <c r="X16" s="34"/>
      <c r="Y16" s="34"/>
      <c r="Z16" s="34"/>
      <c r="AA16" s="34"/>
      <c r="AB16" s="34"/>
      <c r="AC16" s="34"/>
    </row>
    <row r="17" spans="1:29" ht="18">
      <c r="A17" s="61" t="s">
        <v>18</v>
      </c>
      <c r="B17" s="120">
        <v>4</v>
      </c>
      <c r="C17" s="90" t="s">
        <v>133</v>
      </c>
      <c r="D17" s="121"/>
      <c r="E17" s="120"/>
      <c r="F17" s="113"/>
      <c r="K17" s="113"/>
      <c r="P17" s="119"/>
      <c r="Q17" s="113"/>
      <c r="R17" s="113"/>
      <c r="S17" s="113"/>
      <c r="T17" s="113"/>
      <c r="V17" s="34"/>
      <c r="W17" s="34"/>
      <c r="X17" s="34"/>
      <c r="Y17" s="34"/>
      <c r="Z17" s="34"/>
      <c r="AA17" s="34"/>
      <c r="AB17" s="34"/>
      <c r="AC17" s="34"/>
    </row>
    <row r="18" spans="1:29" ht="18">
      <c r="A18" s="94" t="s">
        <v>19</v>
      </c>
      <c r="B18" s="120">
        <v>5</v>
      </c>
      <c r="C18" s="90" t="s">
        <v>136</v>
      </c>
      <c r="D18" s="120"/>
      <c r="E18" s="120"/>
      <c r="F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V18" s="34"/>
      <c r="W18" s="34"/>
      <c r="X18" s="34"/>
      <c r="Y18" s="34"/>
      <c r="Z18" s="34"/>
      <c r="AA18" s="34"/>
      <c r="AB18" s="34"/>
      <c r="AC18" s="34"/>
    </row>
    <row r="19" spans="1:29" ht="18">
      <c r="A19" s="93"/>
      <c r="B19" s="119"/>
      <c r="C19" s="148"/>
      <c r="D19" s="119"/>
      <c r="E19" s="119"/>
      <c r="F19" s="113"/>
      <c r="K19" s="113"/>
      <c r="P19" s="113"/>
      <c r="Q19" s="113"/>
      <c r="R19" s="113"/>
      <c r="S19" s="113"/>
      <c r="T19" s="113"/>
      <c r="V19" s="34"/>
      <c r="W19" s="34"/>
      <c r="X19" s="34"/>
      <c r="Y19" s="34"/>
      <c r="Z19" s="34"/>
      <c r="AA19" s="34"/>
      <c r="AB19" s="34"/>
      <c r="AC19" s="34"/>
    </row>
    <row r="20" spans="22:29" ht="15">
      <c r="V20" s="34"/>
      <c r="W20" s="34"/>
      <c r="X20" s="34"/>
      <c r="Y20" s="34"/>
      <c r="Z20" s="34"/>
      <c r="AA20" s="34"/>
      <c r="AB20" s="34"/>
      <c r="AC20" s="34"/>
    </row>
    <row r="21" spans="22:29" ht="15">
      <c r="V21" s="34"/>
      <c r="W21" s="34"/>
      <c r="X21" s="34"/>
      <c r="Y21" s="34"/>
      <c r="Z21" s="34"/>
      <c r="AA21" s="34"/>
      <c r="AB21" s="34"/>
      <c r="AC21" s="34"/>
    </row>
    <row r="22" spans="22:29" ht="15">
      <c r="V22" s="34"/>
      <c r="W22" s="34"/>
      <c r="X22" s="34"/>
      <c r="Y22" s="34"/>
      <c r="Z22" s="34"/>
      <c r="AA22" s="34"/>
      <c r="AB22" s="34"/>
      <c r="AC22" s="34"/>
    </row>
    <row r="23" spans="22:29" ht="15">
      <c r="V23" s="34"/>
      <c r="W23" s="34"/>
      <c r="X23" s="34"/>
      <c r="Y23" s="34"/>
      <c r="Z23" s="34"/>
      <c r="AA23" s="34"/>
      <c r="AB23" s="34"/>
      <c r="AC23" s="34"/>
    </row>
    <row r="24" spans="1:29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</sheetData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9">
      <selection activeCell="B26" sqref="B26"/>
    </sheetView>
  </sheetViews>
  <sheetFormatPr defaultColWidth="11.00390625" defaultRowHeight="15.75"/>
  <cols>
    <col min="1" max="1" width="10.00390625" style="0" customWidth="1"/>
    <col min="2" max="2" width="27.625" style="0" customWidth="1"/>
    <col min="3" max="3" width="7.875" style="0" customWidth="1"/>
    <col min="4" max="7" width="11.00390625" style="0" customWidth="1"/>
    <col min="8" max="8" width="21.00390625" style="0" customWidth="1"/>
    <col min="9" max="9" width="9.875" style="0" customWidth="1"/>
  </cols>
  <sheetData>
    <row r="1" spans="1:256" ht="19.5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15" ht="19.5">
      <c r="A3" s="18" t="s">
        <v>126</v>
      </c>
      <c r="B3" s="19"/>
      <c r="C3" s="19"/>
      <c r="D3" s="19"/>
      <c r="E3" s="19"/>
      <c r="F3" s="19"/>
      <c r="G3" s="19"/>
      <c r="H3" s="19"/>
      <c r="I3" s="21"/>
      <c r="J3" s="19"/>
      <c r="K3" s="41"/>
      <c r="L3" s="41"/>
      <c r="M3" s="41"/>
      <c r="N3" s="41"/>
      <c r="O3" s="19"/>
    </row>
    <row r="4" spans="1:15" ht="19.5">
      <c r="A4" s="19"/>
      <c r="B4" s="19"/>
      <c r="C4" s="19"/>
      <c r="D4" s="19"/>
      <c r="E4" s="19"/>
      <c r="F4" s="19"/>
      <c r="G4" s="19"/>
      <c r="H4" s="19"/>
      <c r="I4" s="21"/>
      <c r="J4" s="19"/>
      <c r="K4" s="19"/>
      <c r="L4" s="19"/>
      <c r="M4" s="19"/>
      <c r="N4" s="19"/>
      <c r="O4" s="19"/>
    </row>
    <row r="5" spans="1:15" ht="19.5">
      <c r="A5" s="18" t="s">
        <v>33</v>
      </c>
      <c r="B5" s="19"/>
      <c r="C5" s="19"/>
      <c r="D5" s="19"/>
      <c r="E5" s="19"/>
      <c r="F5" s="19"/>
      <c r="G5" s="19"/>
      <c r="H5" s="19"/>
      <c r="I5" s="21"/>
      <c r="J5" s="19"/>
      <c r="K5" s="19"/>
      <c r="L5" s="19"/>
      <c r="M5" s="19"/>
      <c r="N5" s="19"/>
      <c r="O5" s="19"/>
    </row>
    <row r="6" spans="1:26" ht="18">
      <c r="A6" s="104"/>
      <c r="B6" s="139"/>
      <c r="C6" s="139"/>
      <c r="D6" s="102"/>
      <c r="E6" s="102"/>
      <c r="F6" s="104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34"/>
    </row>
    <row r="7" spans="1:26" ht="18">
      <c r="A7" s="23"/>
      <c r="F7" s="24"/>
      <c r="G7" s="24"/>
      <c r="H7" s="24"/>
      <c r="N7" s="34"/>
      <c r="O7" s="34"/>
      <c r="P7" s="128"/>
      <c r="Q7" s="128"/>
      <c r="R7" s="128"/>
      <c r="S7" s="128"/>
      <c r="T7" s="128"/>
      <c r="U7" s="139"/>
      <c r="V7" s="139"/>
      <c r="W7" s="139"/>
      <c r="X7" s="139"/>
      <c r="Y7" s="139"/>
      <c r="Z7" s="34"/>
    </row>
    <row r="8" spans="6:26" ht="18">
      <c r="F8" s="24"/>
      <c r="N8" s="34"/>
      <c r="O8" s="34"/>
      <c r="P8" s="142"/>
      <c r="Q8" s="128"/>
      <c r="R8" s="128"/>
      <c r="S8" s="128"/>
      <c r="T8" s="128"/>
      <c r="U8" s="139"/>
      <c r="V8" s="139"/>
      <c r="W8" s="139"/>
      <c r="X8" s="139"/>
      <c r="Y8" s="139"/>
      <c r="Z8" s="34"/>
    </row>
    <row r="9" spans="1:26" ht="18">
      <c r="A9" s="25" t="s">
        <v>125</v>
      </c>
      <c r="B9" s="7"/>
      <c r="C9" t="s">
        <v>26</v>
      </c>
      <c r="D9" t="s">
        <v>27</v>
      </c>
      <c r="E9" s="24" t="s">
        <v>28</v>
      </c>
      <c r="F9" s="24"/>
      <c r="G9" s="7" t="s">
        <v>29</v>
      </c>
      <c r="H9" s="24"/>
      <c r="I9" t="s">
        <v>26</v>
      </c>
      <c r="J9" t="s">
        <v>27</v>
      </c>
      <c r="K9" s="24" t="s">
        <v>28</v>
      </c>
      <c r="N9" s="128"/>
      <c r="O9" s="128"/>
      <c r="P9" s="128"/>
      <c r="Q9" s="128"/>
      <c r="R9" s="128"/>
      <c r="S9" s="128"/>
      <c r="T9" s="128"/>
      <c r="U9" s="139"/>
      <c r="V9" s="139"/>
      <c r="W9" s="139"/>
      <c r="X9" s="139"/>
      <c r="Y9" s="139"/>
      <c r="Z9" s="34"/>
    </row>
    <row r="10" spans="1:26" ht="18">
      <c r="A10" s="152" t="s">
        <v>17</v>
      </c>
      <c r="B10" s="90" t="s">
        <v>137</v>
      </c>
      <c r="C10" s="27"/>
      <c r="D10" s="28"/>
      <c r="E10" s="28"/>
      <c r="F10" s="24"/>
      <c r="G10" s="153" t="s">
        <v>17</v>
      </c>
      <c r="H10" s="90" t="s">
        <v>137</v>
      </c>
      <c r="I10" s="27"/>
      <c r="J10" s="28"/>
      <c r="K10" s="28"/>
      <c r="N10" s="144"/>
      <c r="O10" s="144"/>
      <c r="P10" s="34"/>
      <c r="Q10" s="128"/>
      <c r="R10" s="128"/>
      <c r="S10" s="144"/>
      <c r="T10" s="144"/>
      <c r="U10" s="139"/>
      <c r="V10" s="139"/>
      <c r="W10" s="139"/>
      <c r="X10" s="139"/>
      <c r="Y10" s="139"/>
      <c r="Z10" s="34"/>
    </row>
    <row r="11" spans="1:26" ht="18.75">
      <c r="A11" s="154" t="s">
        <v>18</v>
      </c>
      <c r="B11" s="90" t="s">
        <v>138</v>
      </c>
      <c r="C11" s="27"/>
      <c r="D11" s="28"/>
      <c r="E11" s="28"/>
      <c r="F11" s="24"/>
      <c r="G11" s="155" t="s">
        <v>18</v>
      </c>
      <c r="H11" s="90" t="s">
        <v>138</v>
      </c>
      <c r="I11" s="27"/>
      <c r="J11" s="28"/>
      <c r="K11" s="28"/>
      <c r="N11" s="143"/>
      <c r="O11" s="142"/>
      <c r="P11" s="34"/>
      <c r="Q11" s="143"/>
      <c r="R11" s="142"/>
      <c r="S11" s="142"/>
      <c r="T11" s="142"/>
      <c r="U11" s="139"/>
      <c r="V11" s="139"/>
      <c r="W11" s="139"/>
      <c r="X11" s="139"/>
      <c r="Y11" s="139"/>
      <c r="Z11" s="34"/>
    </row>
    <row r="12" spans="1:26" ht="18">
      <c r="A12" s="156" t="s">
        <v>19</v>
      </c>
      <c r="B12" s="90" t="s">
        <v>139</v>
      </c>
      <c r="C12" s="27"/>
      <c r="D12" s="28"/>
      <c r="E12" s="28"/>
      <c r="F12" s="24"/>
      <c r="G12" s="157" t="s">
        <v>19</v>
      </c>
      <c r="H12" s="90" t="s">
        <v>139</v>
      </c>
      <c r="I12" s="27"/>
      <c r="J12" s="28"/>
      <c r="K12" s="28"/>
      <c r="N12" s="145"/>
      <c r="O12" s="128"/>
      <c r="P12" s="34"/>
      <c r="Q12" s="36"/>
      <c r="R12" s="145"/>
      <c r="S12" s="145"/>
      <c r="T12" s="128"/>
      <c r="U12" s="139"/>
      <c r="V12" s="139"/>
      <c r="W12" s="139"/>
      <c r="X12" s="139"/>
      <c r="Y12" s="139"/>
      <c r="Z12" s="34"/>
    </row>
    <row r="13" spans="1:26" ht="19.5">
      <c r="A13" s="158" t="s">
        <v>20</v>
      </c>
      <c r="B13" s="90" t="s">
        <v>140</v>
      </c>
      <c r="C13" s="27"/>
      <c r="D13" s="28"/>
      <c r="E13" s="28"/>
      <c r="F13" s="39"/>
      <c r="G13" s="159" t="s">
        <v>20</v>
      </c>
      <c r="H13" s="90" t="s">
        <v>140</v>
      </c>
      <c r="I13" s="27"/>
      <c r="J13" s="28"/>
      <c r="K13" s="28"/>
      <c r="L13" s="37"/>
      <c r="M13" s="33"/>
      <c r="N13" s="145"/>
      <c r="O13" s="128"/>
      <c r="P13" s="34"/>
      <c r="Q13" s="93"/>
      <c r="R13" s="145"/>
      <c r="S13" s="145"/>
      <c r="T13" s="128"/>
      <c r="U13" s="139"/>
      <c r="V13" s="141"/>
      <c r="W13" s="136"/>
      <c r="X13" s="102"/>
      <c r="Y13" s="102"/>
      <c r="Z13" s="34"/>
    </row>
    <row r="14" spans="1:26" ht="19.5">
      <c r="A14" s="37"/>
      <c r="B14" s="34"/>
      <c r="C14" s="34"/>
      <c r="D14" s="34"/>
      <c r="E14" s="34"/>
      <c r="F14" s="34"/>
      <c r="G14" s="22"/>
      <c r="H14" s="148"/>
      <c r="I14" s="34"/>
      <c r="J14" s="34"/>
      <c r="K14" s="34"/>
      <c r="L14" s="38"/>
      <c r="M14" s="33"/>
      <c r="N14" s="145"/>
      <c r="O14" s="128"/>
      <c r="P14" s="128"/>
      <c r="Q14" s="93"/>
      <c r="R14" s="145"/>
      <c r="S14" s="145"/>
      <c r="T14" s="128"/>
      <c r="U14" s="139"/>
      <c r="V14" s="141"/>
      <c r="W14" s="141"/>
      <c r="X14" s="141"/>
      <c r="Y14" s="104"/>
      <c r="Z14" s="34"/>
    </row>
    <row r="15" spans="7:26" ht="18">
      <c r="G15" s="25" t="s">
        <v>30</v>
      </c>
      <c r="H15" s="25"/>
      <c r="I15" s="25" t="s">
        <v>31</v>
      </c>
      <c r="J15" s="25" t="s">
        <v>32</v>
      </c>
      <c r="N15" s="145"/>
      <c r="O15" s="128"/>
      <c r="P15" s="128"/>
      <c r="Q15" s="93"/>
      <c r="R15" s="145"/>
      <c r="S15" s="145"/>
      <c r="T15" s="128"/>
      <c r="U15" s="139"/>
      <c r="V15" s="104"/>
      <c r="W15" s="140"/>
      <c r="X15" s="140"/>
      <c r="Y15" s="136"/>
      <c r="Z15" s="34"/>
    </row>
    <row r="16" spans="7:26" ht="18">
      <c r="G16" s="153" t="s">
        <v>17</v>
      </c>
      <c r="H16" s="154"/>
      <c r="I16" s="30"/>
      <c r="J16" s="31"/>
      <c r="N16" s="34"/>
      <c r="O16" s="34"/>
      <c r="P16" s="128"/>
      <c r="Q16" s="128"/>
      <c r="R16" s="128"/>
      <c r="S16" s="128"/>
      <c r="T16" s="128"/>
      <c r="U16" s="139"/>
      <c r="V16" s="106"/>
      <c r="W16" s="140"/>
      <c r="X16" s="140"/>
      <c r="Y16" s="136"/>
      <c r="Z16" s="34"/>
    </row>
    <row r="17" spans="7:26" ht="18">
      <c r="G17" s="155" t="s">
        <v>18</v>
      </c>
      <c r="H17" s="154"/>
      <c r="I17" s="32"/>
      <c r="J17" s="31"/>
      <c r="N17" s="34"/>
      <c r="O17" s="34"/>
      <c r="P17" s="128"/>
      <c r="Q17" s="128"/>
      <c r="R17" s="128"/>
      <c r="S17" s="128"/>
      <c r="T17" s="128"/>
      <c r="U17" s="139"/>
      <c r="V17" s="106"/>
      <c r="W17" s="140"/>
      <c r="X17" s="140"/>
      <c r="Y17" s="136"/>
      <c r="Z17" s="34"/>
    </row>
    <row r="18" spans="7:26" ht="18">
      <c r="G18" s="157" t="s">
        <v>19</v>
      </c>
      <c r="H18" s="154"/>
      <c r="I18" s="32"/>
      <c r="J18" s="31"/>
      <c r="N18" s="128"/>
      <c r="O18" s="128"/>
      <c r="P18" s="128"/>
      <c r="Q18" s="128"/>
      <c r="R18" s="128"/>
      <c r="S18" s="128"/>
      <c r="T18" s="128"/>
      <c r="U18" s="139"/>
      <c r="V18" s="106"/>
      <c r="W18" s="140"/>
      <c r="X18" s="140"/>
      <c r="Y18" s="136"/>
      <c r="Z18" s="34"/>
    </row>
    <row r="19" spans="7:26" ht="18">
      <c r="G19" s="160" t="s">
        <v>20</v>
      </c>
      <c r="H19" s="61"/>
      <c r="I19" s="32"/>
      <c r="J19" s="31"/>
      <c r="N19" s="34"/>
      <c r="O19" s="34"/>
      <c r="P19" s="128"/>
      <c r="Q19" s="128"/>
      <c r="R19" s="128"/>
      <c r="S19" s="128"/>
      <c r="T19" s="128"/>
      <c r="U19" s="139"/>
      <c r="V19" s="136"/>
      <c r="W19" s="136"/>
      <c r="X19" s="136"/>
      <c r="Y19" s="136"/>
      <c r="Z19" s="34"/>
    </row>
    <row r="20" spans="8:26" ht="18">
      <c r="H20" s="48"/>
      <c r="U20" s="139"/>
      <c r="V20" s="139"/>
      <c r="W20" s="139"/>
      <c r="X20" s="139"/>
      <c r="Y20" s="139"/>
      <c r="Z20" s="34"/>
    </row>
    <row r="21" spans="21:26" ht="15">
      <c r="U21" s="139"/>
      <c r="V21" s="139"/>
      <c r="W21" s="139"/>
      <c r="X21" s="139"/>
      <c r="Y21" s="139"/>
      <c r="Z21" s="34"/>
    </row>
    <row r="22" spans="21:26" ht="15">
      <c r="U22" s="139"/>
      <c r="V22" s="139"/>
      <c r="W22" s="139"/>
      <c r="X22" s="139"/>
      <c r="Y22" s="139"/>
      <c r="Z22" s="34"/>
    </row>
    <row r="23" spans="1:26" ht="15">
      <c r="A23" s="106"/>
      <c r="B23" s="139"/>
      <c r="C23" s="140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34"/>
    </row>
    <row r="24" spans="1:26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34"/>
    </row>
    <row r="25" spans="1:26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34"/>
    </row>
    <row r="26" spans="1:26" ht="19.5">
      <c r="A26" s="137"/>
      <c r="B26" s="137"/>
      <c r="C26" s="137"/>
      <c r="D26" s="138"/>
      <c r="E26" s="138"/>
      <c r="F26" s="35"/>
      <c r="G26" s="35"/>
      <c r="H26" s="35"/>
      <c r="I26" s="35"/>
      <c r="J26" s="22"/>
      <c r="K26" s="22"/>
      <c r="L26" s="22"/>
      <c r="M26" s="22"/>
      <c r="N26" s="35"/>
      <c r="O26" s="2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16" ht="19.5">
      <c r="A27" s="22"/>
      <c r="B27" s="22"/>
      <c r="C27" s="22"/>
      <c r="D27" s="22"/>
      <c r="E27" s="35"/>
      <c r="F27" s="35"/>
      <c r="G27" s="35"/>
      <c r="H27" s="35"/>
      <c r="I27" s="35"/>
      <c r="J27" s="22"/>
      <c r="K27" s="22"/>
      <c r="L27" s="22"/>
      <c r="M27" s="22"/>
      <c r="N27" s="22"/>
      <c r="O27" s="98"/>
      <c r="P27" s="99"/>
    </row>
    <row r="28" spans="1:16" ht="19.5">
      <c r="A28" s="130"/>
      <c r="B28" s="131"/>
      <c r="C28" s="35"/>
      <c r="D28" s="22"/>
      <c r="E28" s="35"/>
      <c r="F28" s="130"/>
      <c r="G28" s="35"/>
      <c r="H28" s="22"/>
      <c r="I28" s="22"/>
      <c r="J28" s="130"/>
      <c r="K28" s="35"/>
      <c r="L28" s="35"/>
      <c r="M28" s="35"/>
      <c r="N28" s="22"/>
      <c r="O28" s="98"/>
      <c r="P28" s="99"/>
    </row>
    <row r="29" spans="1:16" ht="19.5">
      <c r="A29" s="132"/>
      <c r="B29" s="133"/>
      <c r="C29" s="22"/>
      <c r="D29" s="22"/>
      <c r="E29" s="35"/>
      <c r="F29" s="132"/>
      <c r="G29" s="22"/>
      <c r="H29" s="22"/>
      <c r="I29" s="22"/>
      <c r="J29" s="134"/>
      <c r="K29" s="22"/>
      <c r="L29" s="35"/>
      <c r="M29" s="22"/>
      <c r="N29" s="22"/>
      <c r="O29" s="98"/>
      <c r="P29" s="99"/>
    </row>
    <row r="30" spans="1:16" ht="19.5">
      <c r="A30" s="130"/>
      <c r="B30" s="133"/>
      <c r="C30" s="22"/>
      <c r="D30" s="22"/>
      <c r="E30" s="35"/>
      <c r="F30" s="130"/>
      <c r="G30" s="22"/>
      <c r="H30" s="22"/>
      <c r="I30" s="22"/>
      <c r="J30" s="130"/>
      <c r="K30" s="22"/>
      <c r="L30" s="35"/>
      <c r="M30" s="22"/>
      <c r="N30" s="22"/>
      <c r="O30" s="98"/>
      <c r="P30" s="99"/>
    </row>
    <row r="31" spans="1:16" ht="19.5">
      <c r="A31" s="130"/>
      <c r="B31" s="133"/>
      <c r="C31" s="135"/>
      <c r="D31" s="22"/>
      <c r="E31" s="35"/>
      <c r="F31" s="130"/>
      <c r="G31" s="135"/>
      <c r="H31" s="22"/>
      <c r="I31" s="22"/>
      <c r="J31" s="130"/>
      <c r="K31" s="135"/>
      <c r="L31" s="35"/>
      <c r="M31" s="22"/>
      <c r="N31" s="22"/>
      <c r="O31" s="98"/>
      <c r="P31" s="99"/>
    </row>
    <row r="32" spans="1:16" ht="19.5">
      <c r="A32" s="132"/>
      <c r="B32" s="133"/>
      <c r="C32" s="133"/>
      <c r="D32" s="22"/>
      <c r="E32" s="35"/>
      <c r="F32" s="132"/>
      <c r="G32" s="133"/>
      <c r="H32" s="22"/>
      <c r="I32" s="22"/>
      <c r="J32" s="134"/>
      <c r="K32" s="133"/>
      <c r="L32" s="35"/>
      <c r="M32" s="22"/>
      <c r="N32" s="22"/>
      <c r="O32" s="98"/>
      <c r="P32" s="99"/>
    </row>
    <row r="33" spans="1:16" ht="19.5">
      <c r="A33" s="22"/>
      <c r="B33" s="22"/>
      <c r="C33" s="22"/>
      <c r="D33" s="22"/>
      <c r="E33" s="22"/>
      <c r="F33" s="35"/>
      <c r="G33" s="35"/>
      <c r="H33" s="35"/>
      <c r="I33" s="35"/>
      <c r="J33" s="22"/>
      <c r="K33" s="22"/>
      <c r="L33" s="22"/>
      <c r="M33" s="22"/>
      <c r="N33" s="22"/>
      <c r="O33" s="98"/>
      <c r="P33" s="99"/>
    </row>
    <row r="34" spans="1:14" ht="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4" ht="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</sheetData>
  <sheetProtection/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80" zoomScaleNormal="80" workbookViewId="0" topLeftCell="A1">
      <selection activeCell="O29" sqref="O29"/>
    </sheetView>
  </sheetViews>
  <sheetFormatPr defaultColWidth="11.00390625" defaultRowHeight="15.75"/>
  <cols>
    <col min="1" max="1" width="11.00390625" style="0" customWidth="1"/>
    <col min="2" max="2" width="11.00390625" style="0" hidden="1" customWidth="1"/>
    <col min="3" max="3" width="22.50390625" style="0" customWidth="1"/>
    <col min="4" max="7" width="11.00390625" style="0" customWidth="1"/>
    <col min="8" max="8" width="18.00390625" style="0" customWidth="1"/>
    <col min="9" max="12" width="11.00390625" style="0" customWidth="1"/>
    <col min="13" max="13" width="21.50390625" style="0" customWidth="1"/>
    <col min="14" max="14" width="11.00390625" style="0" customWidth="1"/>
    <col min="15" max="15" width="10.125" style="0" customWidth="1"/>
    <col min="16" max="17" width="11.00390625" style="0" customWidth="1"/>
    <col min="18" max="18" width="20.375" style="0" customWidth="1"/>
    <col min="19" max="19" width="11.00390625" style="0" customWidth="1"/>
    <col min="20" max="20" width="8.625" style="0" customWidth="1"/>
  </cols>
  <sheetData>
    <row r="1" spans="1:13" ht="19.5">
      <c r="A1" s="23" t="s">
        <v>70</v>
      </c>
      <c r="M1" s="18"/>
    </row>
    <row r="2" spans="1:13" ht="18">
      <c r="A2" s="1" t="s">
        <v>113</v>
      </c>
      <c r="M2" s="111"/>
    </row>
    <row r="3" spans="1:13" ht="18">
      <c r="A3" s="1"/>
      <c r="M3" s="111"/>
    </row>
    <row r="4" spans="1:13" ht="19.5">
      <c r="A4" s="1" t="s">
        <v>72</v>
      </c>
      <c r="M4" s="18"/>
    </row>
    <row r="5" spans="1:20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N5" s="34"/>
      <c r="O5" s="34"/>
      <c r="P5" s="34"/>
      <c r="Q5" s="34"/>
      <c r="R5" s="34"/>
      <c r="S5" s="34"/>
      <c r="T5" s="34"/>
    </row>
    <row r="6" spans="1:20" ht="19.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8"/>
      <c r="N6" s="34"/>
      <c r="O6" s="34"/>
      <c r="P6" s="34"/>
      <c r="Q6" s="34"/>
      <c r="R6" s="34"/>
      <c r="S6" s="34"/>
      <c r="T6" s="34"/>
    </row>
    <row r="7" spans="1:20" ht="18">
      <c r="A7" s="25" t="s">
        <v>40</v>
      </c>
      <c r="B7" s="113"/>
      <c r="C7" s="113"/>
      <c r="D7" s="114" t="s">
        <v>41</v>
      </c>
      <c r="E7" s="114" t="s">
        <v>42</v>
      </c>
      <c r="F7" s="113"/>
      <c r="G7" s="25" t="s">
        <v>37</v>
      </c>
      <c r="H7" s="113"/>
      <c r="I7" s="113"/>
      <c r="J7" s="113"/>
      <c r="K7" s="113"/>
      <c r="L7" s="25" t="s">
        <v>22</v>
      </c>
      <c r="M7" s="113"/>
      <c r="N7" s="114" t="s">
        <v>41</v>
      </c>
      <c r="O7" s="114" t="s">
        <v>42</v>
      </c>
      <c r="P7" s="113"/>
      <c r="Q7" s="113"/>
      <c r="R7" s="113"/>
      <c r="S7" s="113"/>
      <c r="T7" s="113"/>
    </row>
    <row r="8" spans="1:20" ht="16.5">
      <c r="A8" s="115" t="s">
        <v>34</v>
      </c>
      <c r="B8" s="115"/>
      <c r="C8" s="115"/>
      <c r="D8" s="115"/>
      <c r="E8" s="115">
        <v>1</v>
      </c>
      <c r="F8" s="115"/>
      <c r="G8" s="115"/>
      <c r="H8" s="115"/>
      <c r="I8" s="115"/>
      <c r="J8" s="115"/>
      <c r="K8" s="115"/>
      <c r="L8" s="115" t="s">
        <v>43</v>
      </c>
      <c r="M8" s="115" t="s">
        <v>35</v>
      </c>
      <c r="N8" s="115"/>
      <c r="O8" s="115">
        <v>4</v>
      </c>
      <c r="P8" s="116"/>
      <c r="Q8" s="113"/>
      <c r="R8" s="113"/>
      <c r="S8" s="113"/>
      <c r="T8" s="113"/>
    </row>
    <row r="9" spans="1:20" ht="18">
      <c r="A9" s="59" t="s">
        <v>17</v>
      </c>
      <c r="B9" s="117">
        <v>1</v>
      </c>
      <c r="C9" s="76" t="s">
        <v>114</v>
      </c>
      <c r="D9" s="118">
        <v>4.4</v>
      </c>
      <c r="E9" s="117">
        <v>3</v>
      </c>
      <c r="F9" s="113"/>
      <c r="G9" s="113"/>
      <c r="H9" s="113"/>
      <c r="I9" s="113"/>
      <c r="J9" s="113"/>
      <c r="K9" s="113"/>
      <c r="L9" s="59" t="s">
        <v>17</v>
      </c>
      <c r="M9" s="122" t="str">
        <f>IF(E9=1,C9,(IF(E10=1,C10,(IF(E11=1,C11,(IF(E12=1,C12,1.1)))))))</f>
        <v>Ocea Curtis</v>
      </c>
      <c r="N9" s="129">
        <v>3.27</v>
      </c>
      <c r="O9" s="117">
        <v>2</v>
      </c>
      <c r="P9" s="119"/>
      <c r="Q9" s="113"/>
      <c r="R9" s="113"/>
      <c r="S9" s="113"/>
      <c r="T9" s="113"/>
    </row>
    <row r="10" spans="1:20" ht="18">
      <c r="A10" s="61" t="s">
        <v>18</v>
      </c>
      <c r="B10" s="120">
        <v>4</v>
      </c>
      <c r="C10" s="79" t="s">
        <v>115</v>
      </c>
      <c r="D10" s="121">
        <v>2.5</v>
      </c>
      <c r="E10" s="120">
        <v>4</v>
      </c>
      <c r="F10" s="113"/>
      <c r="H10" s="113"/>
      <c r="I10" s="114" t="s">
        <v>41</v>
      </c>
      <c r="J10" s="114" t="s">
        <v>42</v>
      </c>
      <c r="K10" s="113"/>
      <c r="L10" s="61" t="s">
        <v>18</v>
      </c>
      <c r="M10" s="125" t="str">
        <f>IF(E9=2,C9,(IF(E10=2,C10,(IF(E11=2,C11,(IF(E12=2,C12,2.1)))))))</f>
        <v>Leila Salt</v>
      </c>
      <c r="N10" s="129">
        <v>4.5</v>
      </c>
      <c r="O10" s="120">
        <v>1</v>
      </c>
      <c r="P10" s="119"/>
      <c r="Q10" s="113"/>
      <c r="R10" s="113"/>
      <c r="S10" s="114" t="s">
        <v>41</v>
      </c>
      <c r="T10" s="114" t="s">
        <v>42</v>
      </c>
    </row>
    <row r="11" spans="1:20" ht="18.75">
      <c r="A11" s="63" t="s">
        <v>19</v>
      </c>
      <c r="B11" s="120">
        <v>5</v>
      </c>
      <c r="C11" s="76" t="s">
        <v>116</v>
      </c>
      <c r="D11" s="121">
        <v>7.17</v>
      </c>
      <c r="E11" s="120">
        <v>2</v>
      </c>
      <c r="F11" s="113"/>
      <c r="G11" s="115" t="s">
        <v>38</v>
      </c>
      <c r="H11" s="112"/>
      <c r="I11" s="112"/>
      <c r="J11" s="115">
        <v>3</v>
      </c>
      <c r="K11" s="113"/>
      <c r="L11" s="63" t="s">
        <v>19</v>
      </c>
      <c r="M11" s="125" t="str">
        <f>IF(J12=2,H12,(IF(J13=2,H13,(IF(J14=2,H14,(IF(J15=2,H15,2.3)))))))</f>
        <v>Jada Thomas</v>
      </c>
      <c r="N11" s="129">
        <v>2.43</v>
      </c>
      <c r="O11" s="120">
        <v>3</v>
      </c>
      <c r="P11" s="113"/>
      <c r="Q11" s="25" t="s">
        <v>3</v>
      </c>
      <c r="R11" s="115"/>
      <c r="S11" s="115"/>
      <c r="T11" s="115">
        <v>6</v>
      </c>
    </row>
    <row r="12" spans="1:20" ht="18">
      <c r="A12" s="64" t="s">
        <v>20</v>
      </c>
      <c r="B12" s="123">
        <v>8</v>
      </c>
      <c r="C12" s="95" t="s">
        <v>119</v>
      </c>
      <c r="D12" s="124">
        <v>7.93</v>
      </c>
      <c r="E12" s="123">
        <v>1</v>
      </c>
      <c r="F12" s="113"/>
      <c r="G12" s="59" t="s">
        <v>17</v>
      </c>
      <c r="H12" s="122" t="str">
        <f>IF(E9=3,C9,(IF(E10=3,C10,(IF(E11=3,C11,(IF(E12=3,C12,3.1)))))))</f>
        <v>Jada Thomas</v>
      </c>
      <c r="I12" s="129">
        <v>9.06</v>
      </c>
      <c r="J12" s="120">
        <v>2</v>
      </c>
      <c r="K12" s="113"/>
      <c r="L12" s="113"/>
      <c r="M12" s="113"/>
      <c r="N12" s="113"/>
      <c r="O12" s="113"/>
      <c r="P12" s="113"/>
      <c r="Q12" s="59" t="s">
        <v>17</v>
      </c>
      <c r="R12" s="122" t="str">
        <f>IF(O9=1,M9,(IF(O10=1,M10,(IF(O11=1,M11,1.4)))))</f>
        <v>Leila Salt</v>
      </c>
      <c r="S12" s="129">
        <v>10.05</v>
      </c>
      <c r="T12" s="120">
        <v>1</v>
      </c>
    </row>
    <row r="13" spans="1:20" ht="18">
      <c r="A13" s="113"/>
      <c r="B13" s="113"/>
      <c r="C13" s="113"/>
      <c r="D13" s="113"/>
      <c r="E13" s="113"/>
      <c r="F13" s="113"/>
      <c r="G13" s="61" t="s">
        <v>18</v>
      </c>
      <c r="H13" s="125" t="str">
        <f>IF(E9=4,C9,(IF(E10=4,C10,(IF(E11=4,C11,(IF(E12=4,C12,4.1)))))))</f>
        <v>Bronte Herft</v>
      </c>
      <c r="I13" s="129">
        <v>5.16</v>
      </c>
      <c r="J13" s="120">
        <v>4</v>
      </c>
      <c r="K13" s="113"/>
      <c r="L13" s="113"/>
      <c r="M13" s="113"/>
      <c r="N13" s="113"/>
      <c r="O13" s="113"/>
      <c r="P13" s="113"/>
      <c r="Q13" s="61" t="s">
        <v>18</v>
      </c>
      <c r="R13" s="125" t="str">
        <f>IF(O9=2,M9,(IF(O10=2,M10,(IF(O11=2,M11,2.4)))))</f>
        <v>Ocea Curtis</v>
      </c>
      <c r="S13" s="129">
        <v>6.33</v>
      </c>
      <c r="T13" s="120">
        <v>4</v>
      </c>
    </row>
    <row r="14" spans="1:20" ht="18">
      <c r="A14" s="113"/>
      <c r="B14" s="113"/>
      <c r="C14" s="113"/>
      <c r="D14" s="113"/>
      <c r="E14" s="113"/>
      <c r="F14" s="113"/>
      <c r="G14" s="63" t="s">
        <v>19</v>
      </c>
      <c r="H14" s="125" t="str">
        <f>IF(E16=3,C16,(IF(E17=3,C17,(IF(E18=3,C18,(IF(E19=3,C19,3.2)))))))</f>
        <v>Shyla Short</v>
      </c>
      <c r="I14" s="129">
        <v>11.23</v>
      </c>
      <c r="J14" s="123">
        <v>1</v>
      </c>
      <c r="K14" s="113"/>
      <c r="L14" s="113"/>
      <c r="M14" s="113"/>
      <c r="N14" s="113"/>
      <c r="O14" s="113"/>
      <c r="P14" s="113"/>
      <c r="Q14" s="63" t="s">
        <v>19</v>
      </c>
      <c r="R14" s="125" t="str">
        <f>IF(O16=1,M16,(IF(O17=1,M17,(IF(O18=1,M18,1.5)))))</f>
        <v>Shyla Short</v>
      </c>
      <c r="S14" s="129">
        <v>8</v>
      </c>
      <c r="T14" s="123">
        <v>3</v>
      </c>
    </row>
    <row r="15" spans="1:20" ht="18">
      <c r="A15" s="115" t="s">
        <v>39</v>
      </c>
      <c r="B15" s="115"/>
      <c r="C15" s="115"/>
      <c r="D15" s="115"/>
      <c r="E15" s="115">
        <v>2</v>
      </c>
      <c r="F15" s="113"/>
      <c r="G15" s="64" t="s">
        <v>20</v>
      </c>
      <c r="H15" s="126" t="str">
        <f>IF(E16=4,C16,(IF(E17=4,C17,(IF(E18=4,C18,(IF(E19=4,C19,4.2)))))))</f>
        <v>Tyla Hurst</v>
      </c>
      <c r="I15" s="129">
        <v>7.46</v>
      </c>
      <c r="J15" s="120">
        <v>3</v>
      </c>
      <c r="K15" s="113"/>
      <c r="L15" s="115" t="s">
        <v>44</v>
      </c>
      <c r="M15" s="115" t="s">
        <v>35</v>
      </c>
      <c r="N15" s="115"/>
      <c r="O15" s="115">
        <v>5</v>
      </c>
      <c r="P15" s="119"/>
      <c r="Q15" s="64" t="s">
        <v>20</v>
      </c>
      <c r="R15" s="126" t="str">
        <f>IF(O16=2,M16,(IF(O17=2,M17,(IF(O18=2,M18,2.5)))))</f>
        <v>Imojen Enfield</v>
      </c>
      <c r="S15" s="129">
        <v>8.44</v>
      </c>
      <c r="T15" s="120">
        <v>2</v>
      </c>
    </row>
    <row r="16" spans="1:20" ht="18">
      <c r="A16" s="59" t="s">
        <v>17</v>
      </c>
      <c r="B16" s="117">
        <v>2</v>
      </c>
      <c r="C16" s="76" t="s">
        <v>120</v>
      </c>
      <c r="D16" s="118">
        <v>5.4</v>
      </c>
      <c r="E16" s="117">
        <v>4</v>
      </c>
      <c r="F16" s="113"/>
      <c r="G16" s="113"/>
      <c r="H16" s="113"/>
      <c r="I16" s="113"/>
      <c r="J16" s="113"/>
      <c r="K16" s="113"/>
      <c r="L16" s="59" t="s">
        <v>17</v>
      </c>
      <c r="M16" s="122" t="str">
        <f>IF(E16=1,C16,(IF(E17=1,C17,(IF(E18=1,C18,(IF(E19=1,C19,1.2)))))))</f>
        <v>Imojen Enfield</v>
      </c>
      <c r="N16" s="129">
        <v>14.34</v>
      </c>
      <c r="O16" s="117">
        <v>2</v>
      </c>
      <c r="P16" s="119"/>
      <c r="Q16" s="113"/>
      <c r="R16" s="113"/>
      <c r="S16" s="113"/>
      <c r="T16" s="113"/>
    </row>
    <row r="17" spans="1:20" ht="18">
      <c r="A17" s="61" t="s">
        <v>18</v>
      </c>
      <c r="B17" s="120">
        <v>3</v>
      </c>
      <c r="C17" s="76" t="s">
        <v>121</v>
      </c>
      <c r="D17" s="121">
        <v>5.97</v>
      </c>
      <c r="E17" s="120">
        <v>3</v>
      </c>
      <c r="F17" s="113"/>
      <c r="G17" s="113"/>
      <c r="H17" s="113"/>
      <c r="I17" s="113"/>
      <c r="J17" s="113"/>
      <c r="K17" s="113"/>
      <c r="L17" s="61" t="s">
        <v>18</v>
      </c>
      <c r="M17" s="125" t="str">
        <f>IF(E16=2,C16,(IF(E17=2,C17,(IF(E18=2,C18,(IF(E19=2,C19,2.2)))))))</f>
        <v>Jessica Ikin</v>
      </c>
      <c r="N17" s="129">
        <v>7.67</v>
      </c>
      <c r="O17" s="120">
        <v>3</v>
      </c>
      <c r="P17" s="119"/>
      <c r="Q17" s="113"/>
      <c r="R17" s="113"/>
      <c r="S17" s="113"/>
      <c r="T17" s="113"/>
    </row>
    <row r="18" spans="1:20" ht="18">
      <c r="A18" s="63" t="s">
        <v>19</v>
      </c>
      <c r="B18" s="120">
        <v>6</v>
      </c>
      <c r="C18" s="79" t="s">
        <v>118</v>
      </c>
      <c r="D18" s="121">
        <v>10.84</v>
      </c>
      <c r="E18" s="120">
        <v>1</v>
      </c>
      <c r="F18" s="113"/>
      <c r="G18" s="113"/>
      <c r="H18" s="113"/>
      <c r="I18" s="113"/>
      <c r="J18" s="113"/>
      <c r="K18" s="113"/>
      <c r="L18" s="63" t="s">
        <v>19</v>
      </c>
      <c r="M18" s="125" t="str">
        <f>IF(J12=1,H12,(IF(J13=1,H13,(IF(J14=1,H14,(IF(J15=1,H15,1.3)))))))</f>
        <v>Shyla Short</v>
      </c>
      <c r="N18" s="129">
        <v>16.5</v>
      </c>
      <c r="O18" s="120">
        <v>1</v>
      </c>
      <c r="P18" s="113"/>
      <c r="Q18" s="113"/>
      <c r="R18" s="113"/>
      <c r="S18" s="113"/>
      <c r="T18" s="113"/>
    </row>
    <row r="19" spans="1:20" ht="18">
      <c r="A19" s="64" t="s">
        <v>20</v>
      </c>
      <c r="B19" s="123">
        <v>7</v>
      </c>
      <c r="C19" s="84" t="s">
        <v>117</v>
      </c>
      <c r="D19" s="120">
        <v>6.76</v>
      </c>
      <c r="E19" s="123">
        <v>2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</sheetData>
  <sheetProtection/>
  <printOptions/>
  <pageMargins left="0.75" right="0.75" top="1" bottom="1" header="0.3" footer="0.3"/>
  <pageSetup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zoomScale="60" zoomScaleNormal="60" workbookViewId="0" topLeftCell="A2">
      <selection activeCell="AB41" sqref="AB41"/>
    </sheetView>
  </sheetViews>
  <sheetFormatPr defaultColWidth="11.125" defaultRowHeight="15.75"/>
  <cols>
    <col min="1" max="1" width="9.125" style="0" customWidth="1"/>
    <col min="2" max="2" width="3.625" style="0" hidden="1" customWidth="1"/>
    <col min="3" max="3" width="24.875" style="0" customWidth="1"/>
    <col min="4" max="4" width="13.375" style="0" customWidth="1"/>
    <col min="5" max="5" width="11.00390625" style="0" customWidth="1"/>
    <col min="6" max="6" width="11.125" style="0" customWidth="1"/>
    <col min="7" max="7" width="11.375" style="0" bestFit="1" customWidth="1"/>
    <col min="8" max="8" width="23.125" style="0" customWidth="1"/>
    <col min="9" max="9" width="9.50390625" style="0" customWidth="1"/>
    <col min="10" max="10" width="10.50390625" style="0" customWidth="1"/>
    <col min="11" max="11" width="17.00390625" style="0" bestFit="1" customWidth="1"/>
    <col min="12" max="12" width="11.625" style="0" customWidth="1"/>
    <col min="13" max="13" width="24.50390625" style="0" customWidth="1"/>
    <col min="14" max="14" width="12.50390625" style="0" customWidth="1"/>
    <col min="15" max="15" width="11.375" style="0" bestFit="1" customWidth="1"/>
    <col min="16" max="16" width="11.125" style="0" customWidth="1"/>
    <col min="17" max="17" width="16.375" style="0" customWidth="1"/>
    <col min="18" max="18" width="25.00390625" style="0" customWidth="1"/>
    <col min="19" max="19" width="10.875" style="0" customWidth="1"/>
    <col min="20" max="20" width="11.375" style="0" bestFit="1" customWidth="1"/>
    <col min="21" max="22" width="11.125" style="0" customWidth="1"/>
    <col min="23" max="23" width="17.50390625" style="0" bestFit="1" customWidth="1"/>
    <col min="24" max="24" width="12.125" style="0" customWidth="1"/>
    <col min="25" max="25" width="12.50390625" style="0" customWidth="1"/>
    <col min="26" max="27" width="11.125" style="0" customWidth="1"/>
    <col min="28" max="28" width="17.125" style="0" customWidth="1"/>
    <col min="29" max="29" width="11.375" style="0" customWidth="1"/>
    <col min="30" max="30" width="11.875" style="0" customWidth="1"/>
    <col min="31" max="31" width="12.00390625" style="0" customWidth="1"/>
    <col min="32" max="34" width="11.125" style="0" customWidth="1"/>
    <col min="35" max="35" width="16.00390625" style="0" bestFit="1" customWidth="1"/>
    <col min="36" max="36" width="10.50390625" style="0" customWidth="1"/>
  </cols>
  <sheetData>
    <row r="1" spans="1:44" ht="18">
      <c r="A1" s="23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4" ht="18">
      <c r="A2" s="1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8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ht="18">
      <c r="A4" s="1" t="s">
        <v>72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8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18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ht="18">
      <c r="A7" s="25" t="s">
        <v>40</v>
      </c>
      <c r="B7" s="48"/>
      <c r="C7" s="48"/>
      <c r="D7" s="25" t="s">
        <v>164</v>
      </c>
      <c r="E7" s="1" t="s">
        <v>165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8">
      <c r="A8" s="25" t="s">
        <v>73</v>
      </c>
      <c r="B8" s="25"/>
      <c r="C8" s="25"/>
      <c r="E8" s="25">
        <v>1</v>
      </c>
      <c r="F8" s="25"/>
      <c r="G8" s="25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8">
      <c r="A9" s="59" t="s">
        <v>17</v>
      </c>
      <c r="B9" s="90">
        <v>1</v>
      </c>
      <c r="C9" s="60" t="s">
        <v>74</v>
      </c>
      <c r="D9" s="90">
        <v>14.33</v>
      </c>
      <c r="E9" s="168">
        <v>1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8">
      <c r="A10" s="61" t="s">
        <v>18</v>
      </c>
      <c r="B10" s="169">
        <v>16</v>
      </c>
      <c r="C10" s="62" t="s">
        <v>110</v>
      </c>
      <c r="D10" s="169">
        <v>5.36</v>
      </c>
      <c r="E10" s="170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8">
      <c r="A11" s="63" t="s">
        <v>19</v>
      </c>
      <c r="B11" s="90">
        <v>17</v>
      </c>
      <c r="C11" s="62" t="s">
        <v>99</v>
      </c>
      <c r="D11" s="90">
        <v>6.13</v>
      </c>
      <c r="E11" s="168">
        <v>2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8">
      <c r="A12" s="64" t="s">
        <v>20</v>
      </c>
      <c r="B12" s="92">
        <v>32</v>
      </c>
      <c r="C12" s="96">
        <v>32</v>
      </c>
      <c r="D12" s="92"/>
      <c r="E12" s="171"/>
      <c r="F12" s="48"/>
      <c r="G12" s="48"/>
      <c r="H12" s="48"/>
      <c r="I12" s="48"/>
      <c r="J12" s="48"/>
      <c r="K12" s="48"/>
      <c r="L12" s="25" t="s">
        <v>36</v>
      </c>
      <c r="M12" s="48"/>
      <c r="N12" s="25" t="s">
        <v>164</v>
      </c>
      <c r="O12" s="1" t="s">
        <v>165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18">
      <c r="A13" s="25" t="s">
        <v>77</v>
      </c>
      <c r="B13" s="25"/>
      <c r="C13" s="25"/>
      <c r="D13" s="25"/>
      <c r="E13" s="25">
        <v>2</v>
      </c>
      <c r="F13" s="25"/>
      <c r="G13" s="25"/>
      <c r="H13" s="48"/>
      <c r="I13" s="48"/>
      <c r="J13" s="48"/>
      <c r="K13" s="48"/>
      <c r="L13" s="48">
        <v>1</v>
      </c>
      <c r="M13" s="48"/>
      <c r="N13" s="48"/>
      <c r="O13" s="48">
        <v>13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18">
      <c r="A14" s="59" t="s">
        <v>17</v>
      </c>
      <c r="B14" s="89">
        <v>8</v>
      </c>
      <c r="C14" s="60" t="s">
        <v>79</v>
      </c>
      <c r="D14" s="172">
        <v>9</v>
      </c>
      <c r="E14" s="89">
        <v>2</v>
      </c>
      <c r="F14" s="48"/>
      <c r="G14" s="48"/>
      <c r="H14" s="48"/>
      <c r="I14" s="48"/>
      <c r="J14" s="48"/>
      <c r="K14" s="48"/>
      <c r="L14" s="59" t="s">
        <v>17</v>
      </c>
      <c r="M14" s="26" t="str">
        <f>IF(E9=1,C9,(IF(E10=1,C10,(IF(E11=1,C11,(IF(E12=1,C12,1.1)))))))</f>
        <v>Hugh Vaughan</v>
      </c>
      <c r="N14" s="65">
        <v>15.56</v>
      </c>
      <c r="O14" s="168">
        <v>1</v>
      </c>
      <c r="P14" s="48"/>
      <c r="Q14" s="25" t="s">
        <v>69</v>
      </c>
      <c r="R14" s="24"/>
      <c r="S14" s="25" t="s">
        <v>164</v>
      </c>
      <c r="T14" s="1" t="s">
        <v>165</v>
      </c>
      <c r="U14" s="24"/>
      <c r="V14" s="24"/>
      <c r="W14" s="24"/>
      <c r="X14" s="24"/>
      <c r="Y14" s="24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8">
      <c r="A15" s="61" t="s">
        <v>18</v>
      </c>
      <c r="B15" s="90">
        <v>9</v>
      </c>
      <c r="C15" s="62" t="s">
        <v>107</v>
      </c>
      <c r="D15" s="173">
        <v>9.04</v>
      </c>
      <c r="E15" s="90">
        <v>1</v>
      </c>
      <c r="F15" s="48"/>
      <c r="G15" s="48"/>
      <c r="H15" s="48"/>
      <c r="I15" s="48"/>
      <c r="J15" s="48"/>
      <c r="K15" s="48"/>
      <c r="L15" s="61" t="s">
        <v>18</v>
      </c>
      <c r="M15" s="87" t="str">
        <f>IF(E14=2,C14,(IF(E15=2,C15,(IF(E16=2,C16,(IF(E17=2,C17,2.2)))))))</f>
        <v>Mateus Bersot</v>
      </c>
      <c r="N15" s="66">
        <v>7.63</v>
      </c>
      <c r="O15" s="170">
        <v>2</v>
      </c>
      <c r="P15" s="48"/>
      <c r="Q15" s="25" t="s">
        <v>80</v>
      </c>
      <c r="R15" s="25" t="s">
        <v>35</v>
      </c>
      <c r="S15" s="25"/>
      <c r="T15" s="25">
        <v>19</v>
      </c>
      <c r="U15" s="86"/>
      <c r="V15" s="24"/>
      <c r="W15" s="24"/>
      <c r="X15" s="24"/>
      <c r="Y15" s="24"/>
      <c r="Z15" s="25"/>
      <c r="AA15" s="25"/>
      <c r="AB15" s="25"/>
      <c r="AC15" s="25"/>
      <c r="AD15" s="25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8">
      <c r="A16" s="63" t="s">
        <v>19</v>
      </c>
      <c r="B16" s="90">
        <v>24</v>
      </c>
      <c r="C16" s="62" t="s">
        <v>93</v>
      </c>
      <c r="D16" s="173">
        <v>7.06</v>
      </c>
      <c r="E16" s="90">
        <v>3</v>
      </c>
      <c r="F16" s="48"/>
      <c r="G16" s="48"/>
      <c r="H16" s="48"/>
      <c r="I16" s="48"/>
      <c r="J16" s="48"/>
      <c r="K16" s="48"/>
      <c r="L16" s="63" t="s">
        <v>19</v>
      </c>
      <c r="M16" s="26" t="str">
        <f>IF(J19=1,H19,(IF(J20=1,H20,(IF(J21=1,H21,(IF(J22=1,H22,1.9)))))))</f>
        <v>Joshua Marsh</v>
      </c>
      <c r="N16" s="65">
        <v>6.56</v>
      </c>
      <c r="O16" s="168">
        <v>3</v>
      </c>
      <c r="P16" s="48"/>
      <c r="Q16" s="59" t="s">
        <v>17</v>
      </c>
      <c r="R16" s="67" t="str">
        <f>IF(O14=1,M14,(IF(O15=1,M15,(IF(O16=1,M16,(IF(O17=1,M17,1.13)))))))</f>
        <v>Hugh Vaughan</v>
      </c>
      <c r="S16" s="26">
        <v>16.67</v>
      </c>
      <c r="T16" s="68">
        <v>1</v>
      </c>
      <c r="U16" s="29"/>
      <c r="V16" s="24"/>
      <c r="W16" s="24"/>
      <c r="X16" s="24"/>
      <c r="Y16" s="24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ht="18">
      <c r="A17" s="64" t="s">
        <v>20</v>
      </c>
      <c r="B17" s="92">
        <v>25</v>
      </c>
      <c r="C17" s="62" t="s">
        <v>96</v>
      </c>
      <c r="D17" s="174">
        <v>5.56</v>
      </c>
      <c r="E17" s="92">
        <v>4</v>
      </c>
      <c r="F17" s="48"/>
      <c r="G17" s="25" t="s">
        <v>81</v>
      </c>
      <c r="H17" s="48"/>
      <c r="I17" s="25" t="s">
        <v>164</v>
      </c>
      <c r="J17" s="1" t="s">
        <v>165</v>
      </c>
      <c r="K17" s="48"/>
      <c r="L17" s="64" t="s">
        <v>20</v>
      </c>
      <c r="M17" s="175" t="str">
        <f>IF(J24=2,H24,(IF(J25=2,H25,(IF(J26=2,H26,(IF(J27=2,H27,2.1)))))))</f>
        <v>Dayan Conti</v>
      </c>
      <c r="N17" s="182">
        <v>1.33</v>
      </c>
      <c r="O17" s="171">
        <v>4</v>
      </c>
      <c r="P17" s="48"/>
      <c r="Q17" s="61" t="s">
        <v>18</v>
      </c>
      <c r="R17" s="69" t="str">
        <f>IF(O19=2,M19,(IF(O20=2,M20,(IF(O21=2,M21,(IF(O22=2,M22,2.14)))))))</f>
        <v>Jai Robson</v>
      </c>
      <c r="S17" s="26">
        <v>7.47</v>
      </c>
      <c r="T17" s="28">
        <v>2</v>
      </c>
      <c r="U17" s="29"/>
      <c r="V17" s="24"/>
      <c r="W17" s="24"/>
      <c r="X17" s="25" t="s">
        <v>164</v>
      </c>
      <c r="Y17" s="1" t="s">
        <v>165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8">
      <c r="A18" s="25" t="s">
        <v>82</v>
      </c>
      <c r="B18" s="25"/>
      <c r="C18" s="25"/>
      <c r="D18" s="25"/>
      <c r="E18" s="25">
        <v>3</v>
      </c>
      <c r="F18" s="25"/>
      <c r="G18" s="25">
        <v>1</v>
      </c>
      <c r="H18" s="25"/>
      <c r="I18" s="25"/>
      <c r="J18" s="25">
        <v>9</v>
      </c>
      <c r="K18" s="25"/>
      <c r="L18" s="25">
        <v>2</v>
      </c>
      <c r="M18" s="7"/>
      <c r="N18" s="7"/>
      <c r="O18" s="25">
        <v>14</v>
      </c>
      <c r="P18" s="25"/>
      <c r="Q18" s="63" t="s">
        <v>19</v>
      </c>
      <c r="R18" s="69" t="str">
        <f>IF(O24=1,M24,(IF(O25=1,M25,(IF(O26=1,M26,(IF(O27=1,M27,1.15)))))))</f>
        <v>Mannix Buecher-Squiers</v>
      </c>
      <c r="S18" s="26">
        <v>7.23</v>
      </c>
      <c r="T18" s="28">
        <v>3</v>
      </c>
      <c r="U18" s="24"/>
      <c r="V18" s="25" t="s">
        <v>22</v>
      </c>
      <c r="W18" s="25"/>
      <c r="X18" s="25"/>
      <c r="Y18" s="25">
        <v>23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18">
      <c r="A19" s="59" t="s">
        <v>17</v>
      </c>
      <c r="B19" s="89">
        <v>5</v>
      </c>
      <c r="C19" s="60" t="s">
        <v>95</v>
      </c>
      <c r="D19" s="172">
        <v>9</v>
      </c>
      <c r="E19" s="89">
        <v>1</v>
      </c>
      <c r="F19" s="48"/>
      <c r="G19" s="59" t="s">
        <v>17</v>
      </c>
      <c r="H19" s="26" t="str">
        <f>IF(E9=3,C9,(IF(E10=3,C10,(IF(E11=3,C11,(IF(E12=3,C12,3.1)))))))</f>
        <v>Joshua Marsh</v>
      </c>
      <c r="I19" s="65">
        <v>8.84</v>
      </c>
      <c r="J19" s="168">
        <v>1</v>
      </c>
      <c r="K19" s="48"/>
      <c r="L19" s="59" t="s">
        <v>17</v>
      </c>
      <c r="M19" s="67" t="str">
        <f>IF(E9=2,C9,(IF(E10=2,C10,(IF(E11=2,C11,(IF(E12=2,C12,2.1)))))))</f>
        <v>Koby Jackson</v>
      </c>
      <c r="N19" s="26">
        <v>10.5</v>
      </c>
      <c r="O19" s="89">
        <v>1</v>
      </c>
      <c r="P19" s="48"/>
      <c r="Q19" s="24"/>
      <c r="R19" s="24"/>
      <c r="S19" s="24"/>
      <c r="T19" s="24"/>
      <c r="U19" s="24"/>
      <c r="V19" s="59" t="s">
        <v>17</v>
      </c>
      <c r="W19" s="67" t="str">
        <f>IF(T16=1,R16,(IF(T17=1,R17,(IF(T18=1,R18,1.19)))))</f>
        <v>Hugh Vaughan</v>
      </c>
      <c r="X19" s="26">
        <v>14.07</v>
      </c>
      <c r="Y19" s="28">
        <v>1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18">
      <c r="A20" s="61" t="s">
        <v>18</v>
      </c>
      <c r="B20" s="90">
        <v>12</v>
      </c>
      <c r="C20" s="72" t="s">
        <v>85</v>
      </c>
      <c r="D20" s="173">
        <v>4.8</v>
      </c>
      <c r="E20" s="90">
        <v>4</v>
      </c>
      <c r="F20" s="48"/>
      <c r="G20" s="61" t="s">
        <v>18</v>
      </c>
      <c r="H20" s="26" t="str">
        <f>IF(E14=3,C14,(IF(E15=3,C15,(IF(E16=3,C16,(IF(E17=3,C17,3.2)))))))</f>
        <v>Jack Wregg</v>
      </c>
      <c r="I20" s="66">
        <v>5.56</v>
      </c>
      <c r="J20" s="170">
        <v>3</v>
      </c>
      <c r="K20" s="48"/>
      <c r="L20" s="61" t="s">
        <v>18</v>
      </c>
      <c r="M20" s="69" t="str">
        <f>IF(E14=1,C14,(IF(E15=1,C15,(IF(E16=1,C16,(IF(E17=1,C17,1.2)))))))</f>
        <v>Baxter Hurt</v>
      </c>
      <c r="N20" s="26">
        <v>6.37</v>
      </c>
      <c r="O20" s="90">
        <v>3</v>
      </c>
      <c r="P20" s="48"/>
      <c r="Q20" s="24"/>
      <c r="R20" s="24"/>
      <c r="S20" s="24"/>
      <c r="T20" s="24"/>
      <c r="U20" s="24"/>
      <c r="V20" s="61" t="s">
        <v>18</v>
      </c>
      <c r="W20" s="69" t="str">
        <f>IF(T16=2,R16,(IF(T17=2,R17,(IF(T18=2,R18,2.19)))))</f>
        <v>Jai Robson</v>
      </c>
      <c r="X20" s="26">
        <v>8.03</v>
      </c>
      <c r="Y20" s="28">
        <v>3</v>
      </c>
      <c r="Z20" s="25"/>
      <c r="AA20" s="25"/>
      <c r="AB20" s="25"/>
      <c r="AC20" s="25"/>
      <c r="AD20" s="25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8">
      <c r="A21" s="63" t="s">
        <v>19</v>
      </c>
      <c r="B21" s="90">
        <v>21</v>
      </c>
      <c r="C21" s="62" t="s">
        <v>75</v>
      </c>
      <c r="D21" s="173">
        <v>5.27</v>
      </c>
      <c r="E21" s="90">
        <v>3</v>
      </c>
      <c r="F21" s="48"/>
      <c r="G21" s="63" t="s">
        <v>19</v>
      </c>
      <c r="H21" s="26" t="str">
        <f>IF(E19=4,C19,(IF(E20=4,C20,(IF(E21=4,C21,(IF(E22=4,C22,4.3)))))))</f>
        <v>Jimmi Hill</v>
      </c>
      <c r="I21" s="65">
        <v>8.03</v>
      </c>
      <c r="J21" s="168">
        <v>2</v>
      </c>
      <c r="K21" s="48"/>
      <c r="L21" s="63" t="s">
        <v>19</v>
      </c>
      <c r="M21" s="69" t="str">
        <f>IF(E19=1,C19,(IF(E20=1,C20,(IF(E21=1,C21,(IF(E22=1,C22,1.3)))))))</f>
        <v>Jai Robson</v>
      </c>
      <c r="N21" s="26">
        <v>6.77</v>
      </c>
      <c r="O21" s="90">
        <v>2</v>
      </c>
      <c r="P21" s="48"/>
      <c r="Q21" s="24"/>
      <c r="R21" s="24"/>
      <c r="S21" s="24"/>
      <c r="T21" s="24"/>
      <c r="U21" s="24"/>
      <c r="V21" s="63" t="s">
        <v>19</v>
      </c>
      <c r="W21" s="69" t="str">
        <f>IF(T23=1,R23,(IF(T24=1,R24,(IF(T25=1,R25,1.2)))))</f>
        <v>Mateus Bersot</v>
      </c>
      <c r="X21" s="26">
        <v>13.77</v>
      </c>
      <c r="Y21" s="71">
        <v>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ht="18">
      <c r="A22" s="64" t="s">
        <v>20</v>
      </c>
      <c r="B22" s="92">
        <v>28</v>
      </c>
      <c r="C22" s="167" t="s">
        <v>163</v>
      </c>
      <c r="D22" s="174">
        <v>6.47</v>
      </c>
      <c r="E22" s="92">
        <v>2</v>
      </c>
      <c r="F22" s="48"/>
      <c r="G22" s="64" t="s">
        <v>20</v>
      </c>
      <c r="H22" s="26">
        <f>IF(E24=4,C24,(IF(E25=4,C25,(IF(E26=4,C26,(IF(E27=4,C27,4.4)))))))</f>
        <v>4.4</v>
      </c>
      <c r="I22" s="73"/>
      <c r="J22" s="171"/>
      <c r="K22" s="48"/>
      <c r="L22" s="64" t="s">
        <v>20</v>
      </c>
      <c r="M22" s="176" t="str">
        <f>IF(J19=2,H19,(IF(J20=2,H20,(IF(J21=2,H21,(IF(J22=2,H22,2.9)))))))</f>
        <v>Jimmi Hill</v>
      </c>
      <c r="N22" s="183">
        <v>5.93</v>
      </c>
      <c r="O22" s="92">
        <v>4</v>
      </c>
      <c r="P22" s="48"/>
      <c r="Q22" s="25" t="s">
        <v>86</v>
      </c>
      <c r="R22" s="25" t="s">
        <v>35</v>
      </c>
      <c r="S22" s="25"/>
      <c r="T22" s="25">
        <v>20</v>
      </c>
      <c r="U22" s="29"/>
      <c r="V22" s="64" t="s">
        <v>20</v>
      </c>
      <c r="W22" s="70" t="str">
        <f>IF(T23=2,R23,(IF(T24=2,R24,(IF(T25=2,R25,2.2)))))</f>
        <v>Billy Haoui</v>
      </c>
      <c r="X22" s="26">
        <v>6.97</v>
      </c>
      <c r="Y22" s="28">
        <v>4</v>
      </c>
      <c r="Z22" s="48"/>
      <c r="AA22" s="48"/>
      <c r="AB22" s="48"/>
      <c r="AC22" s="48"/>
      <c r="AD22" s="48"/>
      <c r="AE22" s="48"/>
      <c r="AF22" s="115"/>
      <c r="AG22" s="115"/>
      <c r="AH22" s="115"/>
      <c r="AI22" s="115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18">
      <c r="A23" s="25" t="s">
        <v>87</v>
      </c>
      <c r="B23" s="25"/>
      <c r="C23" s="25"/>
      <c r="D23" s="25"/>
      <c r="E23" s="25">
        <v>4</v>
      </c>
      <c r="F23" s="25"/>
      <c r="G23" s="25">
        <v>2</v>
      </c>
      <c r="H23" s="25"/>
      <c r="I23" s="25"/>
      <c r="J23" s="25">
        <v>10</v>
      </c>
      <c r="K23" s="25"/>
      <c r="L23" s="25">
        <v>3</v>
      </c>
      <c r="M23" s="25"/>
      <c r="N23" s="25"/>
      <c r="O23" s="25">
        <v>15</v>
      </c>
      <c r="P23" s="25"/>
      <c r="Q23" s="59" t="s">
        <v>17</v>
      </c>
      <c r="R23" s="67" t="str">
        <f>IF(O14=2,M14,(IF(O15=2,M15,(IF(O16=2,M16,(IF(O17=2,M17,2.13)))))))</f>
        <v>Mateus Bersot</v>
      </c>
      <c r="S23" s="26">
        <v>10.07</v>
      </c>
      <c r="T23" s="68">
        <v>1</v>
      </c>
      <c r="U23" s="29"/>
      <c r="V23" s="24"/>
      <c r="W23" s="24"/>
      <c r="X23" s="24"/>
      <c r="Y23" s="24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ht="18">
      <c r="A24" s="59" t="s">
        <v>17</v>
      </c>
      <c r="B24" s="89">
        <v>4</v>
      </c>
      <c r="C24" s="60" t="s">
        <v>102</v>
      </c>
      <c r="D24" s="172">
        <v>7.4</v>
      </c>
      <c r="E24" s="89">
        <v>2</v>
      </c>
      <c r="F24" s="48"/>
      <c r="G24" s="59" t="s">
        <v>17</v>
      </c>
      <c r="H24" s="67">
        <f>IF(E9=4,C9,(IF(E10=4,C10,(IF(E11=4,C11,(IF(E12=4,C12,4.1)))))))</f>
        <v>4.1</v>
      </c>
      <c r="I24" s="26"/>
      <c r="J24" s="89"/>
      <c r="K24" s="48"/>
      <c r="L24" s="59" t="s">
        <v>17</v>
      </c>
      <c r="M24" s="67" t="str">
        <f>IF(E19=2,C19,(IF(E20=2,C20,(IF(E21=2,C21,(IF(E22=2,C22,2.3)))))))</f>
        <v>Kash Smith</v>
      </c>
      <c r="N24" s="26">
        <v>4.24</v>
      </c>
      <c r="O24" s="89">
        <v>4</v>
      </c>
      <c r="P24" s="48"/>
      <c r="Q24" s="61" t="s">
        <v>18</v>
      </c>
      <c r="R24" s="69" t="str">
        <f>IF(O19=1,M19,(IF(O20=1,M20,(IF(O21=1,M21,(IF(O22=1,M22,1.14)))))))</f>
        <v>Koby Jackson</v>
      </c>
      <c r="S24" s="26">
        <v>7.9</v>
      </c>
      <c r="T24" s="28">
        <v>3</v>
      </c>
      <c r="U24" s="29"/>
      <c r="V24" s="24"/>
      <c r="W24" s="24"/>
      <c r="X24" s="24"/>
      <c r="Y24" s="24"/>
      <c r="Z24" s="48"/>
      <c r="AA24" s="185" t="s">
        <v>3</v>
      </c>
      <c r="AB24" s="48"/>
      <c r="AC24" s="25" t="s">
        <v>164</v>
      </c>
      <c r="AD24" s="1" t="s">
        <v>165</v>
      </c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18">
      <c r="A25" s="61" t="s">
        <v>18</v>
      </c>
      <c r="B25" s="90">
        <v>13</v>
      </c>
      <c r="C25" s="62" t="s">
        <v>89</v>
      </c>
      <c r="D25" s="173">
        <v>11.33</v>
      </c>
      <c r="E25" s="90">
        <v>1</v>
      </c>
      <c r="F25" s="48"/>
      <c r="G25" s="61" t="s">
        <v>18</v>
      </c>
      <c r="H25" s="69" t="str">
        <f>IF(E14=4,C14,(IF(E15=4,C15,(IF(E16=4,C16,(IF(E17=4,C17,4.2)))))))</f>
        <v>Lachlan Smith</v>
      </c>
      <c r="I25" s="26">
        <v>8.33</v>
      </c>
      <c r="J25" s="90">
        <v>1</v>
      </c>
      <c r="K25" s="48"/>
      <c r="L25" s="61" t="s">
        <v>18</v>
      </c>
      <c r="M25" s="69" t="s">
        <v>89</v>
      </c>
      <c r="N25" s="26">
        <v>7.16</v>
      </c>
      <c r="O25" s="90">
        <v>2</v>
      </c>
      <c r="P25" s="48"/>
      <c r="Q25" s="63" t="s">
        <v>19</v>
      </c>
      <c r="R25" s="69" t="str">
        <f>IF(O24=2,M24,(IF(O25=2,M25,(IF(O26=2,M26,(IF(O27=2,M27,2.15)))))))</f>
        <v>Billy Haoui</v>
      </c>
      <c r="S25" s="26">
        <v>8.23</v>
      </c>
      <c r="T25" s="28">
        <v>2</v>
      </c>
      <c r="U25" s="24"/>
      <c r="V25" s="24"/>
      <c r="W25" s="24"/>
      <c r="X25" s="24"/>
      <c r="Y25" s="24"/>
      <c r="Z25" s="48"/>
      <c r="AA25" s="48"/>
      <c r="AC25" s="177"/>
      <c r="AD25" s="48">
        <v>25</v>
      </c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8">
      <c r="A26" s="63" t="s">
        <v>19</v>
      </c>
      <c r="B26" s="90">
        <v>20</v>
      </c>
      <c r="C26" s="62" t="s">
        <v>103</v>
      </c>
      <c r="D26" s="173" t="s">
        <v>168</v>
      </c>
      <c r="E26" s="90" t="s">
        <v>168</v>
      </c>
      <c r="F26" s="48"/>
      <c r="G26" s="63" t="s">
        <v>19</v>
      </c>
      <c r="H26" s="69" t="str">
        <f>IF(E19=3,C19,(IF(E20=3,C20,(IF(E21=3,C21,(IF(E22=3,C22,3.3)))))))</f>
        <v>Dayan Conti</v>
      </c>
      <c r="I26" s="26">
        <v>6.1</v>
      </c>
      <c r="J26" s="90">
        <v>2</v>
      </c>
      <c r="K26" s="48"/>
      <c r="L26" s="63" t="s">
        <v>19</v>
      </c>
      <c r="M26" s="69" t="str">
        <f>IF(E29=2,C29,(IF(E30=2,C30,(IF(E31=2,C31,(IF(E32=2,C32,2.5)))))))</f>
        <v>Mannix Buecher-Squiers</v>
      </c>
      <c r="N26" s="26">
        <v>8.74</v>
      </c>
      <c r="O26" s="90">
        <v>1</v>
      </c>
      <c r="P26" s="48"/>
      <c r="Q26" s="24"/>
      <c r="R26" s="24"/>
      <c r="S26" s="24"/>
      <c r="T26" s="24"/>
      <c r="U26" s="24"/>
      <c r="V26" s="24"/>
      <c r="W26" s="24"/>
      <c r="X26" s="24"/>
      <c r="Y26" s="24"/>
      <c r="Z26" s="48"/>
      <c r="AA26" s="59" t="s">
        <v>17</v>
      </c>
      <c r="AB26" s="26" t="str">
        <f>IF(Y19=1,W19,(IF(Y20=1,W20,(IF(Y21=1,W21,(IF(Y22=1,W22,1.23)))))))</f>
        <v>Hugh Vaughan</v>
      </c>
      <c r="AC26" s="26">
        <v>16.33</v>
      </c>
      <c r="AD26" s="178">
        <v>1</v>
      </c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18">
      <c r="A27" s="64" t="s">
        <v>20</v>
      </c>
      <c r="B27" s="92">
        <v>29</v>
      </c>
      <c r="C27" s="96">
        <v>29</v>
      </c>
      <c r="D27" s="174"/>
      <c r="E27" s="92"/>
      <c r="F27" s="48"/>
      <c r="G27" s="64" t="s">
        <v>20</v>
      </c>
      <c r="H27" s="70">
        <f>IF(E24=3,C24,(IF(E25=3,C25,(IF(E26=3,C26,(IF(E27=3,C27,3.4)))))))</f>
        <v>3.4</v>
      </c>
      <c r="I27" s="26"/>
      <c r="J27" s="92"/>
      <c r="K27" s="48"/>
      <c r="L27" s="64" t="s">
        <v>20</v>
      </c>
      <c r="M27" s="179" t="str">
        <f>IF(J24=1,H24,(IF(J25=1,H25,(IF(J26=1,H26,(IF(J27=1,H27,1.1)))))))</f>
        <v>Lachlan Smith</v>
      </c>
      <c r="N27" s="184">
        <v>6.37</v>
      </c>
      <c r="O27" s="92">
        <v>3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61" t="s">
        <v>18</v>
      </c>
      <c r="AB27" s="108" t="str">
        <f>IF(Y19=2,W19,(IF(Y20=2,W20,(IF(Y21=2,W21,(IF(Y22=2,W22,2.23)))))))</f>
        <v>Mateus Bersot</v>
      </c>
      <c r="AC27" s="26">
        <v>10.07</v>
      </c>
      <c r="AD27" s="168">
        <v>2</v>
      </c>
      <c r="AE27" s="48"/>
      <c r="AF27" s="115"/>
      <c r="AG27" s="115"/>
      <c r="AH27" s="115"/>
      <c r="AI27" s="115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ht="18">
      <c r="A28" s="25" t="s">
        <v>90</v>
      </c>
      <c r="B28" s="25"/>
      <c r="C28" s="25"/>
      <c r="D28" s="25"/>
      <c r="E28" s="25">
        <v>5</v>
      </c>
      <c r="F28" s="25"/>
      <c r="G28" s="25">
        <v>3</v>
      </c>
      <c r="H28" s="25"/>
      <c r="I28" s="25"/>
      <c r="J28" s="25">
        <v>11</v>
      </c>
      <c r="K28" s="25"/>
      <c r="L28" s="25">
        <v>4</v>
      </c>
      <c r="M28" s="25"/>
      <c r="N28" s="25"/>
      <c r="O28" s="25">
        <v>16</v>
      </c>
      <c r="P28" s="25"/>
      <c r="Q28" s="25"/>
      <c r="R28" s="24"/>
      <c r="S28" s="24"/>
      <c r="T28" s="24"/>
      <c r="U28" s="24"/>
      <c r="V28" s="24"/>
      <c r="W28" s="24"/>
      <c r="X28" s="24"/>
      <c r="Y28" s="24"/>
      <c r="Z28" s="25"/>
      <c r="AA28" s="63" t="s">
        <v>19</v>
      </c>
      <c r="AB28" s="108" t="str">
        <f>IF(Y33=1,W33,(IF(Y34=1,W34,(IF(Y35=1,W35,(IF(Y36=1,W36,1.24)))))))</f>
        <v>Harry O'Brien</v>
      </c>
      <c r="AC28" s="26">
        <v>9.43</v>
      </c>
      <c r="AD28" s="171">
        <v>3</v>
      </c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ht="18">
      <c r="A29" s="59" t="s">
        <v>17</v>
      </c>
      <c r="B29" s="89">
        <v>3</v>
      </c>
      <c r="C29" s="60" t="s">
        <v>91</v>
      </c>
      <c r="D29" s="172">
        <v>6.5</v>
      </c>
      <c r="E29" s="89">
        <v>3</v>
      </c>
      <c r="F29" s="48"/>
      <c r="G29" s="59" t="s">
        <v>17</v>
      </c>
      <c r="H29" s="26" t="str">
        <f>IF(E29=3,C29,(IF(E30=3,C30,(IF(E31=3,C31,(IF(E32=3,C32,3.5)))))))</f>
        <v>Jarvie Robson</v>
      </c>
      <c r="I29" s="26">
        <v>7.83</v>
      </c>
      <c r="J29" s="90">
        <v>2</v>
      </c>
      <c r="K29" s="48"/>
      <c r="L29" s="59" t="s">
        <v>17</v>
      </c>
      <c r="M29" s="67" t="str">
        <f>IF(E24=2,C24,(IF(E25=2,C25,(IF(E26=2,C26,(IF(E27=2,C27,2.4)))))))</f>
        <v>Harry O'Brien</v>
      </c>
      <c r="N29" s="26">
        <v>12.5</v>
      </c>
      <c r="O29" s="89">
        <v>1</v>
      </c>
      <c r="P29" s="48"/>
      <c r="Q29" s="25" t="s">
        <v>92</v>
      </c>
      <c r="R29" s="25" t="s">
        <v>35</v>
      </c>
      <c r="S29" s="25"/>
      <c r="T29" s="25">
        <v>21</v>
      </c>
      <c r="U29" s="86"/>
      <c r="V29" s="24"/>
      <c r="W29" s="24"/>
      <c r="X29" s="24"/>
      <c r="Y29" s="24"/>
      <c r="Z29" s="48"/>
      <c r="AA29" s="64" t="s">
        <v>20</v>
      </c>
      <c r="AB29" s="26" t="str">
        <f>IF(Y33=2,W33,(IF(Y34=2,W34,(IF(Y35=2,W35,(IF(Y36=2,W36,2.24)))))))</f>
        <v>Fletcher Kelleher</v>
      </c>
      <c r="AC29" s="26">
        <v>7.23</v>
      </c>
      <c r="AD29" s="90">
        <v>4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18">
      <c r="A30" s="61" t="s">
        <v>18</v>
      </c>
      <c r="B30" s="90">
        <v>14</v>
      </c>
      <c r="C30" s="62" t="s">
        <v>109</v>
      </c>
      <c r="D30" s="173">
        <v>7.3</v>
      </c>
      <c r="E30" s="90">
        <v>2</v>
      </c>
      <c r="F30" s="48"/>
      <c r="G30" s="61" t="s">
        <v>18</v>
      </c>
      <c r="H30" s="26" t="str">
        <f>IF(E34=3,C34,(IF(E35=3,C35,(IF(E36=3,C36,(IF(E37=3,C37,3.6)))))))</f>
        <v>Jake Feher</v>
      </c>
      <c r="I30" s="26">
        <v>13.84</v>
      </c>
      <c r="J30" s="90">
        <v>1</v>
      </c>
      <c r="K30" s="48"/>
      <c r="L30" s="61" t="s">
        <v>18</v>
      </c>
      <c r="M30" s="75" t="str">
        <f>IF(E29=1,C29,(IF(E30=1,C30,(IF(E31=1,C31,(IF(E32=1,C32,1.5)))))))</f>
        <v>Keenan Crisp</v>
      </c>
      <c r="N30" s="166">
        <v>7.6</v>
      </c>
      <c r="O30" s="90">
        <v>3</v>
      </c>
      <c r="P30" s="48"/>
      <c r="Q30" s="59" t="s">
        <v>17</v>
      </c>
      <c r="R30" s="67" t="str">
        <f>IF(O29=1,M29,(IF(O30=1,M30,(IF(O31=1,M31,(IF(O32=1,M32,1.16)))))))</f>
        <v>Harry O'Brien</v>
      </c>
      <c r="S30" s="26">
        <v>12.57</v>
      </c>
      <c r="T30" s="68">
        <v>2</v>
      </c>
      <c r="U30" s="29"/>
      <c r="V30" s="24"/>
      <c r="W30" s="24"/>
      <c r="X30" s="24"/>
      <c r="Y30" s="24"/>
      <c r="Z30" s="180"/>
      <c r="AA30" s="29"/>
      <c r="AB30" s="91"/>
      <c r="AC30" s="91"/>
      <c r="AD30" s="180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8">
      <c r="A31" s="63" t="s">
        <v>19</v>
      </c>
      <c r="B31" s="90">
        <v>19</v>
      </c>
      <c r="C31" s="62" t="s">
        <v>84</v>
      </c>
      <c r="D31" s="173">
        <v>9</v>
      </c>
      <c r="E31" s="90">
        <v>1</v>
      </c>
      <c r="F31" s="48"/>
      <c r="G31" s="63" t="s">
        <v>19</v>
      </c>
      <c r="H31" s="26">
        <f>IF(E39=4,C39,(IF(E40=4,C40,(IF(E41=4,C41,(IF(E42=4,C42,4.7)))))))</f>
        <v>4.7</v>
      </c>
      <c r="I31" s="26"/>
      <c r="J31" s="90"/>
      <c r="K31" s="48"/>
      <c r="L31" s="63" t="s">
        <v>19</v>
      </c>
      <c r="M31" s="69" t="s">
        <v>105</v>
      </c>
      <c r="N31" s="26">
        <v>8.04</v>
      </c>
      <c r="O31" s="90">
        <v>2</v>
      </c>
      <c r="P31" s="48"/>
      <c r="Q31" s="61" t="s">
        <v>18</v>
      </c>
      <c r="R31" s="69" t="str">
        <f>IF(O34=2,M34,(IF(O35=2,M35,(IF(O36=2,M36,(IF(O37=2,M37,2.17)))))))</f>
        <v>Hunter Winkler</v>
      </c>
      <c r="S31" s="26">
        <v>11.07</v>
      </c>
      <c r="T31" s="28">
        <v>3</v>
      </c>
      <c r="U31" s="29"/>
      <c r="V31" s="24"/>
      <c r="W31" s="24"/>
      <c r="X31" s="24"/>
      <c r="Y31" s="24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8">
      <c r="A32" s="64" t="s">
        <v>20</v>
      </c>
      <c r="B32" s="92">
        <v>30</v>
      </c>
      <c r="C32" s="96">
        <v>30</v>
      </c>
      <c r="D32" s="174"/>
      <c r="E32" s="92"/>
      <c r="F32" s="48"/>
      <c r="G32" s="64" t="s">
        <v>20</v>
      </c>
      <c r="H32" s="26">
        <f>IF(E44=4,C44,(IF(E45=4,C45,(IF(E46=4,C46,(IF(E47=4,C47,4.8)))))))</f>
        <v>4.8</v>
      </c>
      <c r="I32" s="26"/>
      <c r="J32" s="90"/>
      <c r="K32" s="48"/>
      <c r="L32" s="64" t="s">
        <v>20</v>
      </c>
      <c r="M32" s="70" t="str">
        <f>IF(J29=2,H29,(IF(J30=2,H30,(IF(J31=2,H31,(IF(J32=2,H32,2.11)))))))</f>
        <v>Jarvie Robson</v>
      </c>
      <c r="N32" s="26">
        <v>0</v>
      </c>
      <c r="O32" s="92">
        <v>0</v>
      </c>
      <c r="P32" s="48"/>
      <c r="Q32" s="63" t="s">
        <v>19</v>
      </c>
      <c r="R32" s="69" t="str">
        <f>IF(O39=1,M39,(IF(O40=1,M40,(IF(O41=1,M41,(IF(O42=1,M42,1.18)))))))</f>
        <v>Fletcher Kelleher</v>
      </c>
      <c r="S32" s="26">
        <v>13.83</v>
      </c>
      <c r="T32" s="28">
        <v>1</v>
      </c>
      <c r="U32" s="24"/>
      <c r="V32" s="25"/>
      <c r="W32" s="25"/>
      <c r="X32" s="25"/>
      <c r="Y32" s="25">
        <v>24</v>
      </c>
      <c r="Z32" s="48"/>
      <c r="AA32" s="48"/>
      <c r="AB32" s="48"/>
      <c r="AC32" s="48"/>
      <c r="AD32" s="48"/>
      <c r="AE32" s="48"/>
      <c r="AF32" s="115"/>
      <c r="AG32" s="115"/>
      <c r="AH32" s="115"/>
      <c r="AI32" s="115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8">
      <c r="A33" s="25" t="s">
        <v>94</v>
      </c>
      <c r="B33" s="25"/>
      <c r="C33" s="25"/>
      <c r="D33" s="25"/>
      <c r="E33" s="25">
        <v>6</v>
      </c>
      <c r="F33" s="25"/>
      <c r="G33" s="25">
        <v>4</v>
      </c>
      <c r="H33" s="25"/>
      <c r="I33" s="25"/>
      <c r="J33" s="25">
        <v>12</v>
      </c>
      <c r="K33" s="25"/>
      <c r="L33" s="25">
        <v>5</v>
      </c>
      <c r="M33" s="7"/>
      <c r="N33" s="7"/>
      <c r="O33" s="25">
        <v>17</v>
      </c>
      <c r="P33" s="25"/>
      <c r="Q33" s="24"/>
      <c r="R33" s="24"/>
      <c r="S33" s="24"/>
      <c r="T33" s="24"/>
      <c r="U33" s="24"/>
      <c r="V33" s="59" t="s">
        <v>17</v>
      </c>
      <c r="W33" s="67" t="str">
        <f>IF(T30=1,R30,(IF(T31=1,R31,(IF(T32=1,R32,1.21)))))</f>
        <v>Fletcher Kelleher</v>
      </c>
      <c r="X33" s="26">
        <v>11</v>
      </c>
      <c r="Y33" s="28">
        <v>2</v>
      </c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8">
      <c r="A34" s="59" t="s">
        <v>17</v>
      </c>
      <c r="B34" s="89">
        <v>6</v>
      </c>
      <c r="C34" s="60" t="s">
        <v>105</v>
      </c>
      <c r="D34" s="172">
        <v>14.4</v>
      </c>
      <c r="E34" s="89">
        <v>1</v>
      </c>
      <c r="F34" s="48"/>
      <c r="G34" s="59" t="s">
        <v>17</v>
      </c>
      <c r="H34" s="67">
        <f>IF(E29=4,C29,(IF(E30=4,C30,(IF(E31=4,C31,(IF(E32=4,C32,4.5)))))))</f>
        <v>4.5</v>
      </c>
      <c r="I34" s="26"/>
      <c r="J34" s="89"/>
      <c r="K34" s="48"/>
      <c r="L34" s="59" t="s">
        <v>17</v>
      </c>
      <c r="M34" s="67" t="str">
        <f>IF(E34=2,C34,(IF(E35=2,C35,(IF(E36=2,C36,(IF(E37=2,C37,2.6)))))))</f>
        <v>Kash Brown</v>
      </c>
      <c r="N34" s="26">
        <v>2.84</v>
      </c>
      <c r="O34" s="89">
        <v>4</v>
      </c>
      <c r="P34" s="48"/>
      <c r="Q34" s="24"/>
      <c r="R34" s="24"/>
      <c r="S34" s="24"/>
      <c r="T34" s="24"/>
      <c r="U34" s="24"/>
      <c r="V34" s="61" t="s">
        <v>18</v>
      </c>
      <c r="W34" s="69" t="str">
        <f>IF(T30=2,R30,(IF(T31=2,R31,(IF(T32=2,R32,2.21)))))</f>
        <v>Harry O'Brien</v>
      </c>
      <c r="X34" s="26">
        <v>11.37</v>
      </c>
      <c r="Y34" s="28">
        <v>1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8">
      <c r="A35" s="61" t="s">
        <v>18</v>
      </c>
      <c r="B35" s="90">
        <v>11</v>
      </c>
      <c r="C35" s="62" t="s">
        <v>78</v>
      </c>
      <c r="D35" s="173">
        <v>6.2</v>
      </c>
      <c r="E35" s="90">
        <v>3</v>
      </c>
      <c r="F35" s="48"/>
      <c r="G35" s="61" t="s">
        <v>18</v>
      </c>
      <c r="H35" s="69">
        <f>IF(E34=4,D34,(IF(E35=4,D35,(IF(E36=4,D36,(IF(E37=4,D37,4.6)))))))</f>
        <v>4.6</v>
      </c>
      <c r="I35" s="26"/>
      <c r="J35" s="90"/>
      <c r="K35" s="48"/>
      <c r="L35" s="61" t="s">
        <v>18</v>
      </c>
      <c r="M35" s="69" t="str">
        <f>IF(E39=1,C39,(IF(E40=1,C40,(IF(E41=1,C41,(IF(E42=1,C42,1.7)))))))</f>
        <v>Manning Gregory</v>
      </c>
      <c r="N35" s="26">
        <v>11.1</v>
      </c>
      <c r="O35" s="90">
        <v>1</v>
      </c>
      <c r="P35" s="48"/>
      <c r="Q35" s="24"/>
      <c r="R35" s="24"/>
      <c r="S35" s="24"/>
      <c r="T35" s="24"/>
      <c r="U35" s="24"/>
      <c r="V35" s="63" t="s">
        <v>19</v>
      </c>
      <c r="W35" s="181" t="str">
        <f>IF(T37=1,R37,(IF(T38=1,R38,(IF(T39=1,R39,1.22)))))</f>
        <v>Jake Feher</v>
      </c>
      <c r="X35" s="165">
        <v>7.76</v>
      </c>
      <c r="Y35" s="71">
        <v>4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8">
      <c r="A36" s="63" t="s">
        <v>19</v>
      </c>
      <c r="B36" s="90">
        <v>22</v>
      </c>
      <c r="C36" s="62" t="s">
        <v>104</v>
      </c>
      <c r="D36" s="173" t="s">
        <v>168</v>
      </c>
      <c r="E36" s="90" t="s">
        <v>168</v>
      </c>
      <c r="F36" s="48"/>
      <c r="G36" s="63" t="s">
        <v>19</v>
      </c>
      <c r="H36" s="69" t="str">
        <f>IF(E39=3,C39,(IF(E40=3,C40,(IF(E41=3,C41,(IF(E42=3,C42,3.7)))))))</f>
        <v>Zac Martens</v>
      </c>
      <c r="I36" s="26">
        <v>2.2</v>
      </c>
      <c r="J36" s="90">
        <v>2</v>
      </c>
      <c r="K36" s="48"/>
      <c r="L36" s="63" t="s">
        <v>19</v>
      </c>
      <c r="M36" s="69" t="s">
        <v>100</v>
      </c>
      <c r="N36" s="26">
        <v>10.1</v>
      </c>
      <c r="O36" s="90">
        <v>3</v>
      </c>
      <c r="P36" s="48"/>
      <c r="Q36" s="25" t="s">
        <v>97</v>
      </c>
      <c r="R36" s="25" t="s">
        <v>35</v>
      </c>
      <c r="S36" s="25"/>
      <c r="T36" s="25">
        <v>22</v>
      </c>
      <c r="U36" s="29"/>
      <c r="V36" s="64" t="s">
        <v>20</v>
      </c>
      <c r="W36" s="74" t="str">
        <f>IF(T37=2,R37,(IF(T38=2,R38,(IF(T39=2,R39,2.22)))))</f>
        <v>Dane Dujic</v>
      </c>
      <c r="X36" s="165">
        <v>10.5</v>
      </c>
      <c r="Y36" s="28">
        <v>3</v>
      </c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8">
      <c r="A37" s="64" t="s">
        <v>20</v>
      </c>
      <c r="B37" s="92">
        <v>27</v>
      </c>
      <c r="C37" s="62" t="s">
        <v>112</v>
      </c>
      <c r="D37" s="174">
        <v>6.2</v>
      </c>
      <c r="E37" s="92">
        <v>2</v>
      </c>
      <c r="F37" s="48"/>
      <c r="G37" s="64" t="s">
        <v>20</v>
      </c>
      <c r="H37" s="70" t="str">
        <f>IF(E44=3,C44,(IF(E45=3,C45,(IF(E46=3,C46,(IF(E47=3,C47,3.8)))))))</f>
        <v>Hunter Winkler</v>
      </c>
      <c r="I37" s="26">
        <v>9.83</v>
      </c>
      <c r="J37" s="92">
        <v>1</v>
      </c>
      <c r="K37" s="48"/>
      <c r="L37" s="64" t="s">
        <v>20</v>
      </c>
      <c r="M37" s="70" t="str">
        <f>IF(J34=1,H34,(IF(J35=1,H35,(IF(J36=1,H36,(IF(J37=1,H37,1.12)))))))</f>
        <v>Hunter Winkler</v>
      </c>
      <c r="N37" s="26">
        <v>10.6</v>
      </c>
      <c r="O37" s="92">
        <v>2</v>
      </c>
      <c r="P37" s="48"/>
      <c r="Q37" s="59" t="s">
        <v>17</v>
      </c>
      <c r="R37" s="67" t="str">
        <f>IF(O29=2,M29,(IF(O30=2,M30,(IF(O31=2,M31,(IF(O32=2,M32,2.16)))))))</f>
        <v>Dane Dujic</v>
      </c>
      <c r="S37" s="26">
        <v>11.84</v>
      </c>
      <c r="T37" s="68">
        <v>2</v>
      </c>
      <c r="U37" s="29"/>
      <c r="V37" s="24"/>
      <c r="W37" s="24"/>
      <c r="X37" s="24"/>
      <c r="Y37" s="24"/>
      <c r="Z37" s="48"/>
      <c r="AA37" s="48"/>
      <c r="AB37" s="48"/>
      <c r="AC37" s="48"/>
      <c r="AD37" s="48"/>
      <c r="AE37" s="48"/>
      <c r="AF37" s="115"/>
      <c r="AG37" s="115"/>
      <c r="AH37" s="115"/>
      <c r="AI37" s="115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8">
      <c r="A38" s="25" t="s">
        <v>98</v>
      </c>
      <c r="B38" s="25"/>
      <c r="C38" s="25"/>
      <c r="D38" s="25"/>
      <c r="E38" s="25">
        <v>7</v>
      </c>
      <c r="F38" s="25"/>
      <c r="G38" s="25"/>
      <c r="H38" s="25"/>
      <c r="I38" s="25"/>
      <c r="J38" s="25"/>
      <c r="K38" s="25"/>
      <c r="L38" s="25">
        <v>6</v>
      </c>
      <c r="M38" s="7"/>
      <c r="N38" s="7"/>
      <c r="O38" s="25">
        <v>18</v>
      </c>
      <c r="P38" s="25"/>
      <c r="Q38" s="61" t="s">
        <v>18</v>
      </c>
      <c r="R38" s="69" t="str">
        <f>IF(O34=1,M34,(IF(O35=1,M35,(IF(O36=1,M36,(IF(O37=1,M37,1.17)))))))</f>
        <v>Manning Gregory</v>
      </c>
      <c r="S38" s="26">
        <v>9.4</v>
      </c>
      <c r="T38" s="28">
        <v>3</v>
      </c>
      <c r="U38" s="29"/>
      <c r="V38" s="24"/>
      <c r="W38" s="24"/>
      <c r="X38" s="24"/>
      <c r="Y38" s="24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8">
      <c r="A39" s="59" t="s">
        <v>17</v>
      </c>
      <c r="B39" s="89">
        <v>7</v>
      </c>
      <c r="C39" s="60" t="s">
        <v>106</v>
      </c>
      <c r="D39" s="172">
        <v>8.06</v>
      </c>
      <c r="E39" s="89">
        <v>2</v>
      </c>
      <c r="F39" s="48"/>
      <c r="G39" s="48"/>
      <c r="H39" s="48"/>
      <c r="I39" s="48"/>
      <c r="J39" s="48"/>
      <c r="K39" s="48"/>
      <c r="L39" s="59" t="s">
        <v>17</v>
      </c>
      <c r="M39" s="67" t="str">
        <f>IF(E39=2,C39,(IF(E40=2,C40,(IF(E41=2,C41,(IF(E42=2,C42,2.7)))))))</f>
        <v>Isaak Brown</v>
      </c>
      <c r="N39" s="26">
        <v>7.07</v>
      </c>
      <c r="O39" s="89">
        <v>3</v>
      </c>
      <c r="P39" s="48"/>
      <c r="Q39" s="63" t="s">
        <v>19</v>
      </c>
      <c r="R39" s="69" t="str">
        <f>IF(O39=2,M39,(IF(O40=2,M40,(IF(O41=2,M41,(IF(O42=2,M42,2.18)))))))</f>
        <v>Jake Feher</v>
      </c>
      <c r="S39" s="26">
        <v>15.77</v>
      </c>
      <c r="T39" s="28">
        <v>1</v>
      </c>
      <c r="U39" s="24"/>
      <c r="V39" s="24"/>
      <c r="W39" s="24"/>
      <c r="X39" s="24"/>
      <c r="Y39" s="24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8">
      <c r="A40" s="61" t="s">
        <v>18</v>
      </c>
      <c r="B40" s="90">
        <v>10</v>
      </c>
      <c r="C40" s="62" t="s">
        <v>108</v>
      </c>
      <c r="D40" s="173">
        <v>9.16</v>
      </c>
      <c r="E40" s="90">
        <v>1</v>
      </c>
      <c r="F40" s="48"/>
      <c r="G40" s="48"/>
      <c r="H40" s="48"/>
      <c r="I40" s="48"/>
      <c r="J40" s="48"/>
      <c r="K40" s="48"/>
      <c r="L40" s="61" t="s">
        <v>18</v>
      </c>
      <c r="M40" s="69" t="str">
        <f>IF(E44=1,C44,(IF(E45=1,D45,(IF(E46=1,D46,(IF(E47=1,D47,1.8)))))))</f>
        <v>Fletcher Kelleher</v>
      </c>
      <c r="N40" s="26">
        <v>13.67</v>
      </c>
      <c r="O40" s="90">
        <v>1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8">
      <c r="A41" s="63" t="s">
        <v>19</v>
      </c>
      <c r="B41" s="90">
        <v>23</v>
      </c>
      <c r="C41" s="62" t="s">
        <v>76</v>
      </c>
      <c r="D41" s="173">
        <v>3.97</v>
      </c>
      <c r="E41" s="90">
        <v>3</v>
      </c>
      <c r="F41" s="48"/>
      <c r="G41" s="48"/>
      <c r="H41" s="48"/>
      <c r="I41" s="48"/>
      <c r="J41" s="48"/>
      <c r="K41" s="48"/>
      <c r="L41" s="63" t="s">
        <v>19</v>
      </c>
      <c r="M41" s="69" t="str">
        <f>IF(J29=1,H29,(IF(J30=1,H30,(IF(J31=1,H31,(IF(J32=1,H32,1.11)))))))</f>
        <v>Jake Feher</v>
      </c>
      <c r="N41" s="26">
        <v>7.77</v>
      </c>
      <c r="O41" s="90">
        <v>2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8">
      <c r="A42" s="64" t="s">
        <v>20</v>
      </c>
      <c r="B42" s="92">
        <v>26</v>
      </c>
      <c r="C42" s="62" t="s">
        <v>111</v>
      </c>
      <c r="D42" s="174" t="s">
        <v>168</v>
      </c>
      <c r="E42" s="92" t="s">
        <v>168</v>
      </c>
      <c r="F42" s="48"/>
      <c r="G42" s="48"/>
      <c r="H42" s="48"/>
      <c r="I42" s="48"/>
      <c r="J42" s="48"/>
      <c r="K42" s="48"/>
      <c r="L42" s="64" t="s">
        <v>20</v>
      </c>
      <c r="M42" s="70" t="str">
        <f>IF(J34=2,H34,(IF(J35=2,H35,(IF(J36=2,H36,(IF(J37=2,H37,2.12)))))))</f>
        <v>Zac Martens</v>
      </c>
      <c r="N42" s="26">
        <v>3.37</v>
      </c>
      <c r="O42" s="92">
        <v>4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115"/>
      <c r="AG42" s="115"/>
      <c r="AH42" s="115"/>
      <c r="AI42" s="115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8">
      <c r="A43" s="25" t="s">
        <v>101</v>
      </c>
      <c r="B43" s="25"/>
      <c r="C43" s="25"/>
      <c r="D43" s="25"/>
      <c r="E43" s="25">
        <v>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8">
      <c r="A44" s="59" t="s">
        <v>17</v>
      </c>
      <c r="B44" s="89">
        <v>2</v>
      </c>
      <c r="C44" s="60" t="s">
        <v>88</v>
      </c>
      <c r="D44" s="172">
        <v>12.84</v>
      </c>
      <c r="E44" s="89">
        <v>1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18">
      <c r="A45" s="61" t="s">
        <v>18</v>
      </c>
      <c r="B45" s="90">
        <v>15</v>
      </c>
      <c r="C45" s="62" t="s">
        <v>100</v>
      </c>
      <c r="D45" s="173">
        <v>9.53</v>
      </c>
      <c r="E45" s="90">
        <v>2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8">
      <c r="A46" s="63" t="s">
        <v>19</v>
      </c>
      <c r="B46" s="90">
        <v>18</v>
      </c>
      <c r="C46" s="62" t="s">
        <v>83</v>
      </c>
      <c r="D46" s="173">
        <v>7.83</v>
      </c>
      <c r="E46" s="90">
        <v>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18">
      <c r="A47" s="64" t="s">
        <v>20</v>
      </c>
      <c r="B47" s="92">
        <v>31</v>
      </c>
      <c r="C47" s="96">
        <v>31</v>
      </c>
      <c r="D47" s="174"/>
      <c r="E47" s="92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ht="1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ht="18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ht="18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ht="18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ht="18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ht="18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ht="18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ht="18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ht="18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18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</sheetData>
  <sheetProtection/>
  <printOptions/>
  <pageMargins left="0.75" right="0.75" top="1" bottom="1" header="0.3" footer="0.3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C12" sqref="C12"/>
    </sheetView>
  </sheetViews>
  <sheetFormatPr defaultColWidth="8.875" defaultRowHeight="15.75"/>
  <cols>
    <col min="1" max="1" width="8.875" style="0" customWidth="1"/>
    <col min="2" max="2" width="28.00390625" style="0" customWidth="1"/>
    <col min="3" max="4" width="8.875" style="0" customWidth="1"/>
    <col min="5" max="5" width="25.50390625" style="0" customWidth="1"/>
  </cols>
  <sheetData>
    <row r="2" spans="2:6" ht="36">
      <c r="B2" s="189" t="s">
        <v>176</v>
      </c>
      <c r="C2" s="189"/>
      <c r="D2" s="189"/>
      <c r="E2" s="189"/>
      <c r="F2" s="189"/>
    </row>
    <row r="4" spans="2:6" ht="24.75">
      <c r="B4" s="190" t="s">
        <v>174</v>
      </c>
      <c r="C4" s="191"/>
      <c r="D4" s="191"/>
      <c r="E4" s="192" t="s">
        <v>175</v>
      </c>
      <c r="F4" s="191"/>
    </row>
    <row r="5" spans="2:6" ht="24.75">
      <c r="B5" s="193" t="s">
        <v>116</v>
      </c>
      <c r="C5" s="193" t="s">
        <v>169</v>
      </c>
      <c r="D5" s="191"/>
      <c r="E5" s="194" t="s">
        <v>74</v>
      </c>
      <c r="F5" s="193" t="s">
        <v>169</v>
      </c>
    </row>
    <row r="6" spans="2:6" ht="24.75">
      <c r="B6" s="194" t="s">
        <v>170</v>
      </c>
      <c r="C6" s="195" t="s">
        <v>171</v>
      </c>
      <c r="D6" s="191"/>
      <c r="E6" s="194" t="s">
        <v>79</v>
      </c>
      <c r="F6" s="193" t="s">
        <v>171</v>
      </c>
    </row>
    <row r="7" spans="2:6" ht="24.75">
      <c r="B7" s="193" t="s">
        <v>121</v>
      </c>
      <c r="C7" s="193" t="s">
        <v>172</v>
      </c>
      <c r="D7" s="191"/>
      <c r="E7" s="194" t="s">
        <v>102</v>
      </c>
      <c r="F7" s="193" t="s">
        <v>172</v>
      </c>
    </row>
    <row r="8" spans="2:6" ht="24.75">
      <c r="B8" s="193" t="s">
        <v>119</v>
      </c>
      <c r="C8" s="193" t="s">
        <v>173</v>
      </c>
      <c r="D8" s="191"/>
      <c r="E8" s="194" t="s">
        <v>88</v>
      </c>
      <c r="F8" s="193" t="s">
        <v>173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apple</cp:lastModifiedBy>
  <cp:lastPrinted>2017-11-18T06:25:45Z</cp:lastPrinted>
  <dcterms:created xsi:type="dcterms:W3CDTF">2016-10-04T05:45:15Z</dcterms:created>
  <dcterms:modified xsi:type="dcterms:W3CDTF">2017-11-18T22:30:35Z</dcterms:modified>
  <cp:category/>
  <cp:version/>
  <cp:contentType/>
  <cp:contentStatus/>
</cp:coreProperties>
</file>