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gracebambridge/Dropbox (Surfing NSW)/staff snsw/Events/2018 Events/REGIONAL TITLES/Far Nth Coast/HD:SCHE/"/>
    </mc:Choice>
  </mc:AlternateContent>
  <xr:revisionPtr revIDLastSave="0" documentId="8_{7B2CD5BE-4C71-DB41-817D-BB07F160ADA6}" xr6:coauthVersionLast="32" xr6:coauthVersionMax="32" xr10:uidLastSave="{00000000-0000-0000-0000-000000000000}"/>
  <bookViews>
    <workbookView xWindow="580" yWindow="460" windowWidth="27360" windowHeight="15940" tabRatio="950" activeTab="8" xr2:uid="{00000000-000D-0000-FFFF-FFFF00000000}"/>
  </bookViews>
  <sheets>
    <sheet name="6&amp;8 straight knockout" sheetId="15" state="hidden" r:id="rId1"/>
    <sheet name="12&amp;16 straight knockout" sheetId="14" state="hidden" r:id="rId2"/>
    <sheet name="20 knockout" sheetId="22" state="hidden" r:id="rId3"/>
    <sheet name="24 straight knockout" sheetId="13" state="hidden" r:id="rId4"/>
    <sheet name="32 straight knockout" sheetId="12" state="hidden" r:id="rId5"/>
    <sheet name="48 straight knockout" sheetId="20" state="hidden" r:id="rId6"/>
    <sheet name="64 straight knockout" sheetId="11" state="hidden" r:id="rId7"/>
    <sheet name="2nd chance 6&amp;8" sheetId="10" state="hidden" r:id="rId8"/>
    <sheet name="Format" sheetId="25" r:id="rId9"/>
    <sheet name="U12 Girls" sheetId="24" r:id="rId10"/>
    <sheet name="U12 Boys" sheetId="32" r:id="rId11"/>
    <sheet name="U14 Boys " sheetId="31" r:id="rId12"/>
    <sheet name="U16 Girls" sheetId="33" r:id="rId13"/>
    <sheet name="U16 Boys " sheetId="30" r:id="rId14"/>
    <sheet name="U18 Girls" sheetId="34" r:id="rId15"/>
    <sheet name="U18 Boys" sheetId="23" r:id="rId16"/>
    <sheet name="2nd chance 16" sheetId="2" state="hidden" r:id="rId17"/>
    <sheet name="2nd chance 32" sheetId="8" state="hidden" r:id="rId18"/>
    <sheet name="Sheet1" sheetId="21" state="hidden" r:id="rId19"/>
    <sheet name="Allocations for state" sheetId="26" r:id="rId20"/>
  </sheets>
  <calcPr calcId="179017" concurrentCalc="0"/>
</workbook>
</file>

<file path=xl/calcChain.xml><?xml version="1.0" encoding="utf-8"?>
<calcChain xmlns="http://schemas.openxmlformats.org/spreadsheetml/2006/main">
  <c r="R18" i="30" l="1"/>
  <c r="R13" i="30"/>
  <c r="M15" i="30"/>
  <c r="H20" i="30"/>
  <c r="H19" i="30"/>
  <c r="H18" i="30"/>
  <c r="H13" i="30"/>
  <c r="H11" i="30"/>
  <c r="H12" i="30"/>
  <c r="M8" i="33"/>
  <c r="H12" i="33"/>
  <c r="R19" i="31"/>
  <c r="R17" i="31"/>
  <c r="R13" i="31"/>
  <c r="R11" i="31"/>
  <c r="M28" i="31"/>
  <c r="M29" i="31"/>
  <c r="M27" i="31"/>
  <c r="M20" i="31"/>
  <c r="H17" i="31"/>
  <c r="H12" i="31"/>
  <c r="H11" i="31"/>
  <c r="M8" i="31"/>
  <c r="M7" i="31"/>
  <c r="M6" i="31"/>
  <c r="M8" i="32"/>
  <c r="M7" i="32"/>
  <c r="M6" i="32"/>
  <c r="R12" i="32"/>
  <c r="R11" i="32"/>
  <c r="R10" i="32"/>
  <c r="R9" i="32"/>
  <c r="M16" i="32"/>
  <c r="M15" i="32"/>
  <c r="M14" i="32"/>
  <c r="M13" i="32"/>
  <c r="M9" i="32"/>
  <c r="H13" i="32"/>
  <c r="H12" i="32"/>
  <c r="H11" i="32"/>
  <c r="R20" i="23"/>
  <c r="H20" i="23"/>
  <c r="R19" i="23"/>
  <c r="H19" i="23"/>
  <c r="R18" i="23"/>
  <c r="H18" i="23"/>
  <c r="W17" i="23"/>
  <c r="R17" i="23"/>
  <c r="M17" i="23"/>
  <c r="W16" i="23"/>
  <c r="M16" i="23"/>
  <c r="W15" i="23"/>
  <c r="M15" i="23"/>
  <c r="W14" i="23"/>
  <c r="R14" i="23"/>
  <c r="M14" i="23"/>
  <c r="R13" i="23"/>
  <c r="H13" i="23"/>
  <c r="R12" i="23"/>
  <c r="H12" i="23"/>
  <c r="R11" i="23"/>
  <c r="H11" i="23"/>
  <c r="R20" i="30"/>
  <c r="R19" i="30"/>
  <c r="W17" i="30"/>
  <c r="R17" i="30"/>
  <c r="M17" i="30"/>
  <c r="W16" i="30"/>
  <c r="M16" i="30"/>
  <c r="W15" i="30"/>
  <c r="W14" i="30"/>
  <c r="R14" i="30"/>
  <c r="M14" i="30"/>
  <c r="R12" i="30"/>
  <c r="R11" i="30"/>
  <c r="M16" i="33"/>
  <c r="M15" i="33"/>
  <c r="M14" i="33"/>
  <c r="R13" i="33"/>
  <c r="H13" i="33"/>
  <c r="R12" i="33"/>
  <c r="R11" i="33"/>
  <c r="H11" i="33"/>
  <c r="R10" i="33"/>
  <c r="H10" i="33"/>
  <c r="M9" i="33"/>
  <c r="M7" i="33"/>
  <c r="M22" i="31"/>
  <c r="M21" i="31"/>
  <c r="H20" i="31"/>
  <c r="H19" i="31"/>
  <c r="R18" i="31"/>
  <c r="H18" i="31"/>
  <c r="W16" i="31"/>
  <c r="R16" i="31"/>
  <c r="W15" i="31"/>
  <c r="M15" i="31"/>
  <c r="W14" i="31"/>
  <c r="M14" i="31"/>
  <c r="W13" i="31"/>
  <c r="M13" i="31"/>
  <c r="H13" i="31"/>
  <c r="R12" i="31"/>
  <c r="R10" i="31"/>
  <c r="H10" i="31"/>
  <c r="K37" i="8"/>
  <c r="K36" i="8"/>
  <c r="K35" i="8"/>
  <c r="K34" i="8"/>
  <c r="K32" i="8"/>
  <c r="K31" i="8"/>
  <c r="K30" i="8"/>
  <c r="K29" i="8"/>
  <c r="K27" i="8"/>
  <c r="K26" i="8"/>
  <c r="K25" i="8"/>
  <c r="K24" i="8"/>
  <c r="K22" i="8"/>
  <c r="K21" i="8"/>
  <c r="K20" i="8"/>
  <c r="K19" i="8"/>
  <c r="K17" i="8"/>
  <c r="K16" i="8"/>
  <c r="K15" i="8"/>
  <c r="K14" i="8"/>
  <c r="K12" i="8"/>
  <c r="K11" i="8"/>
  <c r="K10" i="8"/>
  <c r="K9" i="8"/>
  <c r="G32" i="8"/>
  <c r="G31" i="8"/>
  <c r="G30" i="8"/>
  <c r="G29" i="8"/>
  <c r="G27" i="8"/>
  <c r="G26" i="8"/>
  <c r="G25" i="8"/>
  <c r="G24" i="8"/>
  <c r="G22" i="8"/>
  <c r="G21" i="8"/>
  <c r="O34" i="8"/>
  <c r="O33" i="8"/>
  <c r="O32" i="8"/>
  <c r="O27" i="8"/>
  <c r="O26" i="8"/>
  <c r="O25" i="8"/>
  <c r="O20" i="8"/>
  <c r="O19" i="8"/>
  <c r="O18" i="8"/>
  <c r="O13" i="8"/>
  <c r="O12" i="8"/>
  <c r="O11" i="8"/>
  <c r="G20" i="8"/>
  <c r="G19" i="8"/>
  <c r="G17" i="8"/>
  <c r="G16" i="8"/>
  <c r="G15" i="8"/>
  <c r="G14" i="8"/>
  <c r="W24" i="8"/>
  <c r="W23" i="8"/>
  <c r="W22" i="8"/>
  <c r="W21" i="8"/>
  <c r="S31" i="8"/>
  <c r="S30" i="8"/>
  <c r="S29" i="8"/>
  <c r="S28" i="8"/>
  <c r="S17" i="8"/>
  <c r="S16" i="8"/>
  <c r="S15" i="8"/>
  <c r="S14" i="8"/>
  <c r="S18" i="2"/>
  <c r="S17" i="2"/>
  <c r="S16" i="2"/>
  <c r="S15" i="2"/>
  <c r="O25" i="2"/>
  <c r="O24" i="2"/>
  <c r="O23" i="2"/>
  <c r="O22" i="2"/>
  <c r="O11" i="2"/>
  <c r="O10" i="2"/>
  <c r="O9" i="2"/>
  <c r="O8" i="2"/>
  <c r="K28" i="2"/>
  <c r="K21" i="2"/>
  <c r="K14" i="2"/>
  <c r="K7" i="2"/>
  <c r="G25" i="2"/>
  <c r="G24" i="2"/>
  <c r="G23" i="2"/>
  <c r="G22" i="2"/>
  <c r="K27" i="2"/>
  <c r="K26" i="2"/>
  <c r="K20" i="2"/>
  <c r="K19" i="2"/>
  <c r="K13" i="2"/>
  <c r="K12" i="2"/>
  <c r="G11" i="2"/>
  <c r="G10" i="2"/>
  <c r="G9" i="2"/>
  <c r="G8" i="2"/>
  <c r="K6" i="2"/>
  <c r="K5" i="2"/>
  <c r="G11" i="13"/>
  <c r="G10" i="13"/>
  <c r="G9" i="13"/>
  <c r="G8" i="13"/>
  <c r="K32" i="10"/>
  <c r="K31" i="10"/>
  <c r="K30" i="10"/>
  <c r="K25" i="10"/>
  <c r="K24" i="10"/>
  <c r="K23" i="10"/>
  <c r="G29" i="10"/>
  <c r="G28" i="10"/>
  <c r="G27" i="10"/>
  <c r="G26" i="10"/>
  <c r="O29" i="10"/>
  <c r="O28" i="10"/>
  <c r="O27" i="10"/>
  <c r="O26" i="10"/>
  <c r="O12" i="10"/>
  <c r="O11" i="10"/>
  <c r="O10" i="10"/>
  <c r="O9" i="10"/>
  <c r="K12" i="10"/>
  <c r="K11" i="10"/>
  <c r="K10" i="10"/>
  <c r="K9" i="10"/>
  <c r="G12" i="10"/>
  <c r="G11" i="10"/>
  <c r="G10" i="10"/>
  <c r="G9" i="10"/>
  <c r="G17" i="14"/>
  <c r="G16" i="14"/>
  <c r="G15" i="14"/>
  <c r="G11" i="14"/>
  <c r="G10" i="14"/>
  <c r="G9" i="14"/>
  <c r="S46" i="11"/>
  <c r="S45" i="11"/>
  <c r="S44" i="11"/>
  <c r="S43" i="11"/>
  <c r="O66" i="11"/>
  <c r="O65" i="11"/>
  <c r="O64" i="11"/>
  <c r="O63" i="11"/>
  <c r="K76" i="11"/>
  <c r="K75" i="11"/>
  <c r="K74" i="11"/>
  <c r="K73" i="11"/>
  <c r="K56" i="11"/>
  <c r="K55" i="11"/>
  <c r="K54" i="11"/>
  <c r="K53" i="11"/>
  <c r="G81" i="11"/>
  <c r="G80" i="11"/>
  <c r="G79" i="11"/>
  <c r="G78" i="11"/>
  <c r="G71" i="11"/>
  <c r="G70" i="11"/>
  <c r="G69" i="11"/>
  <c r="G68" i="11"/>
  <c r="G61" i="11"/>
  <c r="G60" i="11"/>
  <c r="G59" i="11"/>
  <c r="G58" i="11"/>
  <c r="G51" i="11"/>
  <c r="G50" i="11"/>
  <c r="G49" i="11"/>
  <c r="G48" i="11"/>
  <c r="O26" i="11"/>
  <c r="O25" i="11"/>
  <c r="O24" i="11"/>
  <c r="O23" i="11"/>
  <c r="K36" i="11"/>
  <c r="K35" i="11"/>
  <c r="K34" i="11"/>
  <c r="K33" i="11"/>
  <c r="G41" i="11"/>
  <c r="G40" i="11"/>
  <c r="G39" i="11"/>
  <c r="G38" i="11"/>
  <c r="G31" i="11"/>
  <c r="G30" i="11"/>
  <c r="G29" i="11"/>
  <c r="G28" i="11"/>
  <c r="K16" i="11"/>
  <c r="K15" i="11"/>
  <c r="K14" i="11"/>
  <c r="K13" i="11"/>
  <c r="G21" i="11"/>
  <c r="G20" i="11"/>
  <c r="G19" i="11"/>
  <c r="G18" i="11"/>
  <c r="G8" i="11"/>
  <c r="G11" i="11"/>
  <c r="G10" i="11"/>
  <c r="G9" i="11"/>
  <c r="S41" i="20"/>
  <c r="S40" i="20"/>
  <c r="S39" i="20"/>
  <c r="S38" i="20"/>
  <c r="O56" i="20"/>
  <c r="O57" i="20"/>
  <c r="O58" i="20"/>
  <c r="O59" i="20"/>
  <c r="K65" i="20"/>
  <c r="K64" i="20"/>
  <c r="K63" i="20"/>
  <c r="K53" i="20"/>
  <c r="K52" i="20"/>
  <c r="K51" i="20"/>
  <c r="G71" i="20"/>
  <c r="G70" i="20"/>
  <c r="G69" i="20"/>
  <c r="G68" i="20"/>
  <c r="G59" i="20"/>
  <c r="G58" i="20"/>
  <c r="G57" i="20"/>
  <c r="G56" i="20"/>
  <c r="G47" i="20"/>
  <c r="G46" i="20"/>
  <c r="G45" i="20"/>
  <c r="G44" i="20"/>
  <c r="O21" i="20"/>
  <c r="O20" i="20"/>
  <c r="O22" i="20"/>
  <c r="O23" i="20"/>
  <c r="K28" i="20"/>
  <c r="K27" i="20"/>
  <c r="K26" i="20"/>
  <c r="K16" i="20"/>
  <c r="K15" i="20"/>
  <c r="K14" i="20"/>
  <c r="G34" i="20"/>
  <c r="G33" i="20"/>
  <c r="G32" i="20"/>
  <c r="G31" i="20"/>
  <c r="G22" i="20"/>
  <c r="G21" i="20"/>
  <c r="G20" i="20"/>
  <c r="G19" i="20"/>
  <c r="G10" i="20"/>
  <c r="G9" i="20"/>
  <c r="G8" i="20"/>
  <c r="G7" i="20"/>
  <c r="O26" i="12"/>
  <c r="O25" i="12"/>
  <c r="O24" i="12"/>
  <c r="O23" i="12"/>
  <c r="K36" i="12"/>
  <c r="K35" i="12"/>
  <c r="K34" i="12"/>
  <c r="K33" i="12"/>
  <c r="K16" i="12"/>
  <c r="K15" i="12"/>
  <c r="K14" i="12"/>
  <c r="K13" i="12"/>
  <c r="G41" i="12"/>
  <c r="G40" i="12"/>
  <c r="G39" i="12"/>
  <c r="G38" i="12"/>
  <c r="G31" i="12"/>
  <c r="G30" i="12"/>
  <c r="G29" i="12"/>
  <c r="G28" i="12"/>
  <c r="G21" i="12"/>
  <c r="G20" i="12"/>
  <c r="G19" i="12"/>
  <c r="G18" i="12"/>
  <c r="O24" i="13"/>
  <c r="O23" i="13"/>
  <c r="G11" i="12"/>
  <c r="G10" i="12"/>
  <c r="G9" i="12"/>
  <c r="G8" i="12"/>
  <c r="G35" i="13"/>
  <c r="G34" i="13"/>
  <c r="G33" i="13"/>
  <c r="G32" i="13"/>
  <c r="G23" i="13"/>
  <c r="G22" i="13"/>
  <c r="G21" i="13"/>
  <c r="G20" i="13"/>
  <c r="K38" i="14"/>
  <c r="K37" i="14"/>
  <c r="K36" i="14"/>
  <c r="K14" i="14"/>
  <c r="K13" i="14"/>
  <c r="K12" i="14"/>
  <c r="K11" i="14"/>
  <c r="G7" i="15"/>
  <c r="G10" i="15"/>
  <c r="G9" i="15"/>
  <c r="G8" i="15"/>
  <c r="G23" i="15"/>
  <c r="G22" i="15"/>
  <c r="G21" i="15"/>
  <c r="G44" i="14"/>
  <c r="G43" i="14"/>
  <c r="G42" i="14"/>
  <c r="G41" i="14"/>
  <c r="G32" i="14"/>
  <c r="G31" i="14"/>
  <c r="G30" i="14"/>
  <c r="G29" i="14"/>
  <c r="K35" i="14"/>
  <c r="K29" i="13"/>
  <c r="K28" i="13"/>
  <c r="K27" i="13"/>
  <c r="K17" i="13"/>
  <c r="K16" i="13"/>
  <c r="K15" i="13"/>
  <c r="G20" i="15"/>
</calcChain>
</file>

<file path=xl/sharedStrings.xml><?xml version="1.0" encoding="utf-8"?>
<sst xmlns="http://schemas.openxmlformats.org/spreadsheetml/2006/main" count="1566" uniqueCount="267">
  <si>
    <t>6 surfer format. Straight knockout. 50% progression.</t>
  </si>
  <si>
    <t>Rd1 Ht1</t>
  </si>
  <si>
    <t xml:space="preserve"> </t>
  </si>
  <si>
    <t>Final</t>
  </si>
  <si>
    <t>Rd1 Ht2</t>
  </si>
  <si>
    <t>8 surfer format. Straight knockout. 50% progression.</t>
  </si>
  <si>
    <t>16 surfer format. Straight knockout. 50% progression.</t>
  </si>
  <si>
    <t>Rd2 Ht1</t>
  </si>
  <si>
    <t>Rd1 Ht3</t>
  </si>
  <si>
    <t>Rd2 Ht2</t>
  </si>
  <si>
    <t>Rd1 Ht4</t>
  </si>
  <si>
    <t>12 surfer format. Straight knockout. 50% progression.</t>
  </si>
  <si>
    <t>24 surfer format. Straight knockout. 50% progression.</t>
  </si>
  <si>
    <t xml:space="preserve">Rd2 </t>
  </si>
  <si>
    <t>1/4 Final 1</t>
  </si>
  <si>
    <t>Rd3</t>
  </si>
  <si>
    <t>Semi Final 1</t>
  </si>
  <si>
    <t>1/4 Final 2</t>
  </si>
  <si>
    <t>Rd4</t>
  </si>
  <si>
    <t>Semi Final 2</t>
  </si>
  <si>
    <t>1/4 Final 3</t>
  </si>
  <si>
    <t>Rd1 Ht5</t>
  </si>
  <si>
    <t>Rd1 Ht6</t>
  </si>
  <si>
    <t>32 surfer format. Straight knockout. 50% progression.</t>
  </si>
  <si>
    <t>1/4Final1</t>
  </si>
  <si>
    <t>1/4 Final 4</t>
  </si>
  <si>
    <t>Rd1 Ht7</t>
  </si>
  <si>
    <t>Rd1 Ht8</t>
  </si>
  <si>
    <t>Round 1 (Round of 64)</t>
  </si>
  <si>
    <t>64 surfer format. Straight knockout. 50% progression.</t>
  </si>
  <si>
    <t>Ht2</t>
  </si>
  <si>
    <t>Ht3</t>
  </si>
  <si>
    <t>Ht4</t>
  </si>
  <si>
    <t>Ht5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</si>
  <si>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</si>
  <si>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</si>
  <si>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</si>
  <si>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</si>
  <si>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</si>
  <si>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</si>
  <si>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</si>
  <si>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</si>
  <si>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</si>
  <si>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</si>
  <si>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</si>
  <si>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6 SURFER FORMAT</t>
  </si>
  <si>
    <t>ROUND ONE</t>
  </si>
  <si>
    <t>Ht1 Rd1</t>
  </si>
  <si>
    <t>ROUND TWO</t>
  </si>
  <si>
    <t>REQUALIFY ONE</t>
  </si>
  <si>
    <t>FINAL</t>
  </si>
  <si>
    <t>Ht1</t>
  </si>
  <si>
    <t>Ht2 Rd1</t>
  </si>
  <si>
    <t>8 SURFER FORMAT</t>
  </si>
  <si>
    <t>Ht1 Rd2</t>
  </si>
  <si>
    <t>Ht2 Rd2</t>
  </si>
  <si>
    <t>SEMI FINALS</t>
  </si>
  <si>
    <t>32 SURFER FORMAT</t>
  </si>
  <si>
    <t>RE QUALIFY ONE</t>
  </si>
  <si>
    <t>ROUND THREE</t>
  </si>
  <si>
    <t>Rd 1 Ht 1</t>
  </si>
  <si>
    <t>Rd 1 Ht2</t>
  </si>
  <si>
    <t>Rd 1 Ht3</t>
  </si>
  <si>
    <t>Rd 1 Ht4</t>
  </si>
  <si>
    <t>Rd 1 Ht5</t>
  </si>
  <si>
    <t>Rd 1 Ht6</t>
  </si>
  <si>
    <t>SEMI FINAL</t>
  </si>
  <si>
    <t>R</t>
  </si>
  <si>
    <t>W</t>
  </si>
  <si>
    <t>Y</t>
  </si>
  <si>
    <t>B</t>
  </si>
  <si>
    <t>1.10</t>
  </si>
  <si>
    <t>2.10</t>
  </si>
  <si>
    <t>Rd2</t>
  </si>
  <si>
    <t>48 surfer format. Straight knockout. 50% progression.</t>
  </si>
  <si>
    <t>Rd1 Ht9</t>
  </si>
  <si>
    <t>Rd1 Ht10</t>
  </si>
  <si>
    <t>Rd1 Ht11</t>
  </si>
  <si>
    <t>Rd1 Ht12</t>
  </si>
  <si>
    <t>Heat 1</t>
  </si>
  <si>
    <t>Heat  2</t>
  </si>
  <si>
    <t>Heat 3</t>
  </si>
  <si>
    <t>Heat 4</t>
  </si>
  <si>
    <t>Heat 5</t>
  </si>
  <si>
    <t>Heat 6</t>
  </si>
  <si>
    <t>1/4  Final 4</t>
  </si>
  <si>
    <t>Rd5</t>
  </si>
  <si>
    <t>Round 2</t>
  </si>
  <si>
    <t>Ht4 Rd3</t>
  </si>
  <si>
    <t>Ht3 Rd3</t>
  </si>
  <si>
    <t>Ht2 Rd3</t>
  </si>
  <si>
    <t>Ht1 Rd3</t>
  </si>
  <si>
    <t xml:space="preserve">Round 1 </t>
  </si>
  <si>
    <t>Red</t>
  </si>
  <si>
    <t>White</t>
  </si>
  <si>
    <t>Yellow</t>
  </si>
  <si>
    <t>Blue</t>
  </si>
  <si>
    <t>SF Ht1</t>
  </si>
  <si>
    <t>Final Ht1</t>
  </si>
  <si>
    <t>SF Ht2</t>
  </si>
  <si>
    <t>Rd2 Ht3</t>
  </si>
  <si>
    <t>U18 BOYS</t>
  </si>
  <si>
    <t>U16 BOYS</t>
  </si>
  <si>
    <t>U12 GIRLS</t>
  </si>
  <si>
    <t>FORMAT SUBJECT TO CHANGE WITHOUT NOTICE</t>
  </si>
  <si>
    <t>U18 GIRLS</t>
  </si>
  <si>
    <t>Venue : Lennox/Ballina</t>
  </si>
  <si>
    <t>Event Contact Number Tony O'Brien 0434047726</t>
  </si>
  <si>
    <t>Presented by Summerland Credit Union</t>
  </si>
  <si>
    <t>U14 BOYS</t>
  </si>
  <si>
    <t>U12 BOYS</t>
  </si>
  <si>
    <t>Micah Margieson</t>
  </si>
  <si>
    <t>Blake Neka</t>
  </si>
  <si>
    <t>Dane Pullinger</t>
  </si>
  <si>
    <t>Hunter Weston</t>
  </si>
  <si>
    <t>Jayke Mellows</t>
  </si>
  <si>
    <t>Angus Baker</t>
  </si>
  <si>
    <t>Tobey Carpenter</t>
  </si>
  <si>
    <t>Damien Rogers</t>
  </si>
  <si>
    <t>Jack Wilson</t>
  </si>
  <si>
    <t>Jai Glinderman</t>
  </si>
  <si>
    <t>Jack O'Brien</t>
  </si>
  <si>
    <t>Dembe Ryan</t>
  </si>
  <si>
    <t>Rasmus King</t>
  </si>
  <si>
    <t>Rino Lindsay</t>
  </si>
  <si>
    <t>Touma Cameron</t>
  </si>
  <si>
    <t>Duke Wrencher</t>
  </si>
  <si>
    <t>Riley Munro</t>
  </si>
  <si>
    <t>Kyan Falvey</t>
  </si>
  <si>
    <t>Harry O'Brien</t>
  </si>
  <si>
    <t>Keenan Crisp</t>
  </si>
  <si>
    <t>Dane Henry</t>
  </si>
  <si>
    <t>Woody Webster</t>
  </si>
  <si>
    <t>Shay Buffery</t>
  </si>
  <si>
    <t>Harry Muir</t>
  </si>
  <si>
    <t>Sofie Boyd</t>
  </si>
  <si>
    <t>Kelly O'Callaghan</t>
  </si>
  <si>
    <t>Nyxie Ryan</t>
  </si>
  <si>
    <t>Malia James</t>
  </si>
  <si>
    <t>Brodi Cook</t>
  </si>
  <si>
    <t>Lillian Young</t>
  </si>
  <si>
    <t>Abbey Webster</t>
  </si>
  <si>
    <t>Aliza Dunlop</t>
  </si>
  <si>
    <t>Ocea Curtis</t>
  </si>
  <si>
    <t>Juniper Harper</t>
  </si>
  <si>
    <t>Please Note : All heats are 20 minutes, best 2 waves</t>
  </si>
  <si>
    <t>MEET AT LENNOX HEAD MAIN BEACH - front of the pub - AT 6.45AM FOR 7.30AM START</t>
  </si>
  <si>
    <t>NSW Junior State Surfing Titles &amp; Grommet State Surfing Titles 2017</t>
  </si>
  <si>
    <t>NSW regional locations and boundaries</t>
  </si>
  <si>
    <t>Regions</t>
  </si>
  <si>
    <t>Nth to Sth Locations</t>
  </si>
  <si>
    <t>Approimate KMS from Nth to Sth</t>
  </si>
  <si>
    <t>FAR NORTH COAST</t>
  </si>
  <si>
    <t xml:space="preserve">Tweed Heads to Wooli Beach </t>
  </si>
  <si>
    <t>237km 3 hrs</t>
  </si>
  <si>
    <t>NORTH COAST</t>
  </si>
  <si>
    <t xml:space="preserve">Red Rock Beach to Cresent Head </t>
  </si>
  <si>
    <t>170km 2hr 20min</t>
  </si>
  <si>
    <t>MID NORTH COAST &amp; NEWCASTLE</t>
  </si>
  <si>
    <t xml:space="preserve">Port Macquarie to Catherine Hill Bay </t>
  </si>
  <si>
    <t>266km 3hr 40min</t>
  </si>
  <si>
    <t>CENTRAL COAST</t>
  </si>
  <si>
    <t xml:space="preserve">Moonee Beach to Umina Beach </t>
  </si>
  <si>
    <t>80km 1 hr 40min</t>
  </si>
  <si>
    <t>NORTHERN BEACHES</t>
  </si>
  <si>
    <t>Palm Beach to North of Sydney Harbour Bridge</t>
  </si>
  <si>
    <t>40km 50mins</t>
  </si>
  <si>
    <t>SYDNEY BEACHES</t>
  </si>
  <si>
    <t>South of Sydney Harbour Bridge to Garie Beach</t>
  </si>
  <si>
    <t>58 km 1 hr</t>
  </si>
  <si>
    <t>ILLAWARRA</t>
  </si>
  <si>
    <t>Stanwell Park to Killalea State Park</t>
  </si>
  <si>
    <t>67 km 1 hr</t>
  </si>
  <si>
    <t>SOUTH COAST</t>
  </si>
  <si>
    <t xml:space="preserve">Minamurra River to Victorian Border </t>
  </si>
  <si>
    <t>363 km 5 hrs</t>
  </si>
  <si>
    <t>2017 Allocations to the NSW Junior State Surfing Titles for each region</t>
  </si>
  <si>
    <t xml:space="preserve">Location: Port Macquarie </t>
  </si>
  <si>
    <t>REGION</t>
  </si>
  <si>
    <t>UNDER 18 BOYS</t>
  </si>
  <si>
    <t>UNDER 16 BOYS</t>
  </si>
  <si>
    <t>UNDER 18 GIRLS</t>
  </si>
  <si>
    <t>UNDER 16 GIRLS</t>
  </si>
  <si>
    <t>Location: Maroubra</t>
  </si>
  <si>
    <t>U/14 BOYS</t>
  </si>
  <si>
    <t>U/12 BOYS</t>
  </si>
  <si>
    <t>U/14 GIRLS</t>
  </si>
  <si>
    <t>U/12 GIRLS</t>
  </si>
  <si>
    <t>2017 Allocations for NSW Grommet State Surfing Titles for each region</t>
  </si>
  <si>
    <t>SURFING FAR NORTH COAST JUNIOR REGIONAL TITLES 2018</t>
  </si>
  <si>
    <t>Dates : 19th and 20th May 2018</t>
  </si>
  <si>
    <t>FINAL 1</t>
  </si>
  <si>
    <t>FINAL 2</t>
  </si>
  <si>
    <t>HEAT TOTAL</t>
  </si>
  <si>
    <t>PLACE</t>
  </si>
  <si>
    <t>POINTS</t>
  </si>
  <si>
    <t>Rd 2 Ht 1</t>
  </si>
  <si>
    <t>Final combined leaderboard</t>
  </si>
  <si>
    <t>Final Combination points</t>
  </si>
  <si>
    <t>Final place</t>
  </si>
  <si>
    <t>Green</t>
  </si>
  <si>
    <t>*Each competitor will surf twice &amp; be awarded points depending on their final placing in each heat, the points structure is as follows;</t>
  </si>
  <si>
    <t>1st place= 10 points</t>
  </si>
  <si>
    <t>2nd place= 8 points</t>
  </si>
  <si>
    <t>3rd place= 5 points</t>
  </si>
  <si>
    <t>4th place= 3 points</t>
  </si>
  <si>
    <t>5th place = 1 point</t>
  </si>
  <si>
    <t>Quincy Symonds</t>
  </si>
  <si>
    <t>Mia Baker</t>
  </si>
  <si>
    <t>Highest Single Wave</t>
  </si>
  <si>
    <t xml:space="preserve">Heat Total </t>
  </si>
  <si>
    <t xml:space="preserve">Place </t>
  </si>
  <si>
    <t>Archie Allen</t>
  </si>
  <si>
    <t>Joel Emery</t>
  </si>
  <si>
    <t>Jye Paxton</t>
  </si>
  <si>
    <t>Ethan Crisp</t>
  </si>
  <si>
    <t>Cooper Fitcher</t>
  </si>
  <si>
    <t>East Soria</t>
  </si>
  <si>
    <t>Q-FINAL</t>
  </si>
  <si>
    <t xml:space="preserve">PLACE  </t>
  </si>
  <si>
    <t>Rd3 Ht1</t>
  </si>
  <si>
    <t xml:space="preserve">Rd3 Ht2 </t>
  </si>
  <si>
    <t xml:space="preserve">Rd3 Ht3 </t>
  </si>
  <si>
    <t xml:space="preserve">Rd3 Ht4 </t>
  </si>
  <si>
    <t>Will Emanuele</t>
  </si>
  <si>
    <t>Max Mcgillivray</t>
  </si>
  <si>
    <t>Marki Cameron</t>
  </si>
  <si>
    <t>Finn Reynolds</t>
  </si>
  <si>
    <t>Oden Wauchope</t>
  </si>
  <si>
    <t>U 16 Girls</t>
  </si>
  <si>
    <t>Single Highest Wave</t>
  </si>
  <si>
    <t>Mahlia Carr</t>
  </si>
  <si>
    <t>REQUALIFY TWO</t>
  </si>
  <si>
    <t>Max Hutchinson</t>
  </si>
  <si>
    <t>Grayson Barnard</t>
  </si>
  <si>
    <t>Sebastian Bungate</t>
  </si>
  <si>
    <t>Jake Bill</t>
  </si>
  <si>
    <t>Jonothan Robinson</t>
  </si>
  <si>
    <t>Teah Van De Wakker</t>
  </si>
  <si>
    <t>Kobi Curtis</t>
  </si>
  <si>
    <t>Cali Barrett (14's)</t>
  </si>
  <si>
    <t>Jae Waters</t>
  </si>
  <si>
    <t>Nathan Mckenzie</t>
  </si>
  <si>
    <t>Zack Mcmahon</t>
  </si>
  <si>
    <t>Tane Pritchard</t>
  </si>
  <si>
    <t xml:space="preserve">Heat No. </t>
  </si>
  <si>
    <t>7:30am Start</t>
  </si>
  <si>
    <t>UNDER 18</t>
  </si>
  <si>
    <t>BOYS</t>
  </si>
  <si>
    <t xml:space="preserve">ROUND 1 </t>
  </si>
  <si>
    <t>HEAT 1</t>
  </si>
  <si>
    <t>19th May 2018</t>
  </si>
  <si>
    <t>HEAT 2</t>
  </si>
  <si>
    <t>HEAT 3</t>
  </si>
  <si>
    <t>UNDER 12</t>
  </si>
  <si>
    <t>GIRLS</t>
  </si>
  <si>
    <t xml:space="preserve">FINAL 1 </t>
  </si>
  <si>
    <t>UNDER 14</t>
  </si>
  <si>
    <t>UNDER 16</t>
  </si>
  <si>
    <t>UNDER 18/14</t>
  </si>
  <si>
    <t>REQUAL 1</t>
  </si>
  <si>
    <t>REQUAL 2</t>
  </si>
  <si>
    <t>HEAT 4</t>
  </si>
  <si>
    <t>SEMI-FINAL</t>
  </si>
  <si>
    <t xml:space="preserve">FINAL 2 </t>
  </si>
  <si>
    <t>20th May 2018</t>
  </si>
  <si>
    <t>Kenta Fogerty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</si>
</sst>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9">
    <font>
      <sz val="10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Helv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Geneva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4"/>
      <name val="Calibri"/>
      <family val="2"/>
      <scheme val="minor"/>
    </font>
    <font>
      <sz val="8.5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/>
      <sz val="14"/>
      <name val="Arial"/>
      <family val="2"/>
    </font>
    <font>
      <sz val="12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DD0806"/>
        <bgColor rgb="FF000000"/>
      </patternFill>
    </fill>
    <fill>
      <patternFill patternType="solid">
        <fgColor rgb="FFFCF305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88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3366F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2" fillId="0" borderId="0"/>
    <xf numFmtId="0" fontId="11" fillId="0" borderId="0"/>
    <xf numFmtId="0" fontId="13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1" xfId="0" applyFont="1" applyBorder="1"/>
    <xf numFmtId="0" fontId="3" fillId="0" borderId="4" xfId="0" applyFont="1" applyBorder="1"/>
    <xf numFmtId="0" fontId="3" fillId="0" borderId="9" xfId="0" applyFont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" fontId="0" fillId="0" borderId="2" xfId="0" applyNumberFormat="1" applyBorder="1"/>
    <xf numFmtId="16" fontId="0" fillId="0" borderId="5" xfId="0" applyNumberFormat="1" applyBorder="1"/>
    <xf numFmtId="0" fontId="0" fillId="0" borderId="15" xfId="0" applyBorder="1"/>
    <xf numFmtId="16" fontId="2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" xfId="0" quotePrefix="1" applyFont="1" applyBorder="1" applyAlignment="1">
      <alignment horizontal="center"/>
    </xf>
    <xf numFmtId="0" fontId="3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0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2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0" xfId="0" applyFont="1" applyBorder="1"/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2" xfId="0" applyFont="1" applyBorder="1"/>
    <xf numFmtId="0" fontId="11" fillId="0" borderId="3" xfId="0" applyFont="1" applyBorder="1"/>
    <xf numFmtId="0" fontId="11" fillId="0" borderId="6" xfId="0" applyFont="1" applyBorder="1"/>
    <xf numFmtId="0" fontId="11" fillId="0" borderId="8" xfId="0" applyFont="1" applyBorder="1"/>
    <xf numFmtId="0" fontId="11" fillId="0" borderId="4" xfId="0" applyFont="1" applyBorder="1"/>
    <xf numFmtId="0" fontId="11" fillId="0" borderId="0" xfId="0" applyFont="1" applyBorder="1"/>
    <xf numFmtId="0" fontId="11" fillId="0" borderId="9" xfId="0" applyFont="1" applyBorder="1"/>
    <xf numFmtId="0" fontId="10" fillId="0" borderId="0" xfId="0" applyFont="1" applyBorder="1" applyAlignment="1">
      <alignment horizontal="center"/>
    </xf>
    <xf numFmtId="0" fontId="11" fillId="0" borderId="1" xfId="0" applyFont="1" applyBorder="1"/>
    <xf numFmtId="0" fontId="24" fillId="0" borderId="0" xfId="0" applyFont="1"/>
    <xf numFmtId="0" fontId="25" fillId="0" borderId="0" xfId="0" applyFont="1"/>
    <xf numFmtId="0" fontId="24" fillId="0" borderId="4" xfId="0" applyFont="1" applyBorder="1"/>
    <xf numFmtId="0" fontId="24" fillId="0" borderId="5" xfId="0" applyFont="1" applyBorder="1"/>
    <xf numFmtId="0" fontId="24" fillId="0" borderId="10" xfId="0" applyFont="1" applyBorder="1"/>
    <xf numFmtId="0" fontId="24" fillId="0" borderId="0" xfId="0" applyFont="1" applyBorder="1"/>
    <xf numFmtId="0" fontId="24" fillId="0" borderId="11" xfId="0" applyFont="1" applyBorder="1"/>
    <xf numFmtId="0" fontId="24" fillId="0" borderId="12" xfId="0" applyFont="1" applyBorder="1"/>
    <xf numFmtId="0" fontId="24" fillId="0" borderId="13" xfId="0" applyFont="1" applyBorder="1"/>
    <xf numFmtId="0" fontId="25" fillId="0" borderId="0" xfId="0" applyFont="1" applyAlignment="1">
      <alignment horizontal="center"/>
    </xf>
    <xf numFmtId="0" fontId="24" fillId="0" borderId="9" xfId="0" applyFont="1" applyBorder="1"/>
    <xf numFmtId="0" fontId="24" fillId="0" borderId="7" xfId="0" applyFont="1" applyBorder="1"/>
    <xf numFmtId="0" fontId="24" fillId="0" borderId="14" xfId="0" applyFont="1" applyBorder="1"/>
    <xf numFmtId="16" fontId="24" fillId="0" borderId="2" xfId="0" applyNumberFormat="1" applyFont="1" applyBorder="1"/>
    <xf numFmtId="0" fontId="24" fillId="0" borderId="5" xfId="0" applyFont="1" applyBorder="1" applyAlignment="1">
      <alignment horizontal="center"/>
    </xf>
    <xf numFmtId="0" fontId="24" fillId="0" borderId="2" xfId="0" applyFont="1" applyBorder="1"/>
    <xf numFmtId="16" fontId="24" fillId="0" borderId="5" xfId="0" applyNumberFormat="1" applyFont="1" applyBorder="1"/>
    <xf numFmtId="0" fontId="24" fillId="0" borderId="3" xfId="0" applyFont="1" applyBorder="1"/>
    <xf numFmtId="0" fontId="24" fillId="0" borderId="6" xfId="0" applyFont="1" applyBorder="1"/>
    <xf numFmtId="0" fontId="24" fillId="0" borderId="8" xfId="0" applyFont="1" applyBorder="1"/>
    <xf numFmtId="0" fontId="24" fillId="0" borderId="15" xfId="0" applyFont="1" applyBorder="1"/>
    <xf numFmtId="0" fontId="24" fillId="0" borderId="0" xfId="0" applyFont="1" applyBorder="1" applyAlignment="1">
      <alignment horizontal="center"/>
    </xf>
    <xf numFmtId="0" fontId="24" fillId="0" borderId="5" xfId="0" quotePrefix="1" applyFont="1" applyBorder="1" applyAlignment="1">
      <alignment horizontal="center"/>
    </xf>
    <xf numFmtId="0" fontId="0" fillId="0" borderId="0" xfId="0" applyFill="1" applyBorder="1"/>
    <xf numFmtId="0" fontId="9" fillId="0" borderId="0" xfId="3" applyFont="1" applyFill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24" fillId="0" borderId="16" xfId="3" applyFont="1" applyBorder="1" applyAlignment="1">
      <alignment horizontal="center"/>
    </xf>
    <xf numFmtId="0" fontId="24" fillId="0" borderId="17" xfId="3" applyFont="1" applyBorder="1" applyAlignment="1">
      <alignment horizontal="center"/>
    </xf>
    <xf numFmtId="0" fontId="24" fillId="0" borderId="18" xfId="3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6" fontId="24" fillId="0" borderId="0" xfId="0" applyNumberFormat="1" applyFont="1" applyBorder="1"/>
    <xf numFmtId="0" fontId="24" fillId="0" borderId="0" xfId="0" quotePrefix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9" fillId="0" borderId="8" xfId="0" quotePrefix="1" applyNumberFormat="1" applyFont="1" applyBorder="1" applyAlignment="1">
      <alignment horizontal="center"/>
    </xf>
    <xf numFmtId="2" fontId="9" fillId="0" borderId="7" xfId="0" quotePrefix="1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14" fillId="0" borderId="0" xfId="0" applyFont="1"/>
    <xf numFmtId="0" fontId="15" fillId="0" borderId="0" xfId="0" applyFont="1"/>
    <xf numFmtId="0" fontId="27" fillId="0" borderId="0" xfId="0" applyFont="1"/>
    <xf numFmtId="0" fontId="28" fillId="0" borderId="0" xfId="0" applyFont="1"/>
    <xf numFmtId="0" fontId="16" fillId="2" borderId="2" xfId="0" applyFont="1" applyFill="1" applyBorder="1"/>
    <xf numFmtId="0" fontId="16" fillId="0" borderId="5" xfId="0" applyFont="1" applyBorder="1"/>
    <xf numFmtId="0" fontId="16" fillId="3" borderId="7" xfId="0" applyFont="1" applyFill="1" applyBorder="1"/>
    <xf numFmtId="0" fontId="29" fillId="0" borderId="0" xfId="0" applyFont="1"/>
    <xf numFmtId="0" fontId="16" fillId="4" borderId="5" xfId="0" applyFont="1" applyFill="1" applyBorder="1"/>
    <xf numFmtId="0" fontId="30" fillId="0" borderId="0" xfId="0" applyFont="1"/>
    <xf numFmtId="0" fontId="31" fillId="5" borderId="2" xfId="0" applyFont="1" applyFill="1" applyBorder="1"/>
    <xf numFmtId="0" fontId="30" fillId="0" borderId="10" xfId="0" applyFont="1" applyBorder="1"/>
    <xf numFmtId="0" fontId="31" fillId="6" borderId="7" xfId="0" applyFont="1" applyFill="1" applyBorder="1"/>
    <xf numFmtId="0" fontId="30" fillId="0" borderId="13" xfId="0" applyFont="1" applyBorder="1"/>
    <xf numFmtId="0" fontId="31" fillId="7" borderId="7" xfId="0" applyFont="1" applyFill="1" applyBorder="1"/>
    <xf numFmtId="0" fontId="30" fillId="0" borderId="15" xfId="0" applyFont="1" applyBorder="1"/>
    <xf numFmtId="0" fontId="30" fillId="0" borderId="3" xfId="0" applyFont="1" applyBorder="1"/>
    <xf numFmtId="0" fontId="30" fillId="0" borderId="2" xfId="0" applyFont="1" applyBorder="1"/>
    <xf numFmtId="0" fontId="30" fillId="0" borderId="6" xfId="0" applyFont="1" applyBorder="1"/>
    <xf numFmtId="0" fontId="30" fillId="0" borderId="5" xfId="0" applyFont="1" applyBorder="1"/>
    <xf numFmtId="0" fontId="30" fillId="0" borderId="14" xfId="0" applyFont="1" applyBorder="1"/>
    <xf numFmtId="0" fontId="30" fillId="0" borderId="8" xfId="0" applyFont="1" applyBorder="1"/>
    <xf numFmtId="0" fontId="30" fillId="0" borderId="7" xfId="0" applyFont="1" applyBorder="1"/>
    <xf numFmtId="0" fontId="17" fillId="0" borderId="0" xfId="0" applyFont="1"/>
    <xf numFmtId="0" fontId="18" fillId="0" borderId="0" xfId="0" applyFont="1"/>
    <xf numFmtId="0" fontId="32" fillId="0" borderId="0" xfId="0" applyFont="1"/>
    <xf numFmtId="0" fontId="23" fillId="0" borderId="0" xfId="0" applyFont="1"/>
    <xf numFmtId="0" fontId="33" fillId="0" borderId="0" xfId="0" applyFont="1"/>
    <xf numFmtId="0" fontId="19" fillId="0" borderId="0" xfId="0" applyFont="1"/>
    <xf numFmtId="2" fontId="0" fillId="0" borderId="0" xfId="0" applyNumberFormat="1"/>
    <xf numFmtId="0" fontId="7" fillId="0" borderId="0" xfId="0" applyFont="1" applyFill="1" applyBorder="1"/>
    <xf numFmtId="0" fontId="0" fillId="0" borderId="0" xfId="0" applyFill="1"/>
    <xf numFmtId="0" fontId="34" fillId="0" borderId="0" xfId="0" applyFont="1" applyFill="1" applyAlignment="1">
      <alignment vertical="center"/>
    </xf>
    <xf numFmtId="0" fontId="28" fillId="0" borderId="0" xfId="0" applyFont="1" applyFill="1"/>
    <xf numFmtId="0" fontId="3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28" fillId="0" borderId="5" xfId="0" applyFont="1" applyFill="1" applyBorder="1" applyAlignment="1">
      <alignment wrapText="1"/>
    </xf>
    <xf numFmtId="0" fontId="28" fillId="0" borderId="0" xfId="0" applyFont="1" applyFill="1" applyAlignment="1">
      <alignment wrapText="1"/>
    </xf>
    <xf numFmtId="0" fontId="36" fillId="0" borderId="5" xfId="0" applyFont="1" applyFill="1" applyBorder="1" applyAlignment="1">
      <alignment vertical="center"/>
    </xf>
    <xf numFmtId="0" fontId="37" fillId="0" borderId="5" xfId="0" applyFont="1" applyFill="1" applyBorder="1"/>
    <xf numFmtId="0" fontId="0" fillId="0" borderId="5" xfId="0" applyFill="1" applyBorder="1"/>
    <xf numFmtId="0" fontId="38" fillId="0" borderId="0" xfId="0" applyFont="1" applyFill="1" applyBorder="1"/>
    <xf numFmtId="0" fontId="39" fillId="0" borderId="5" xfId="0" applyFont="1" applyFill="1" applyBorder="1" applyAlignment="1">
      <alignment vertical="center"/>
    </xf>
    <xf numFmtId="0" fontId="30" fillId="10" borderId="5" xfId="0" applyFont="1" applyFill="1" applyBorder="1" applyAlignment="1">
      <alignment horizontal="left"/>
    </xf>
    <xf numFmtId="0" fontId="30" fillId="11" borderId="5" xfId="0" applyFont="1" applyFill="1" applyBorder="1" applyAlignment="1">
      <alignment horizontal="left"/>
    </xf>
    <xf numFmtId="0" fontId="30" fillId="12" borderId="5" xfId="0" applyFont="1" applyFill="1" applyBorder="1" applyAlignment="1">
      <alignment horizontal="left"/>
    </xf>
    <xf numFmtId="0" fontId="30" fillId="13" borderId="5" xfId="0" applyFont="1" applyFill="1" applyBorder="1" applyAlignment="1">
      <alignment horizontal="left"/>
    </xf>
    <xf numFmtId="0" fontId="36" fillId="0" borderId="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43" fillId="0" borderId="0" xfId="0" applyFont="1"/>
    <xf numFmtId="0" fontId="38" fillId="0" borderId="0" xfId="0" applyFont="1" applyAlignment="1">
      <alignment wrapText="1"/>
    </xf>
    <xf numFmtId="0" fontId="38" fillId="0" borderId="0" xfId="0" applyFont="1" applyBorder="1" applyAlignment="1">
      <alignment wrapText="1"/>
    </xf>
    <xf numFmtId="0" fontId="38" fillId="0" borderId="0" xfId="0" applyFont="1"/>
    <xf numFmtId="0" fontId="44" fillId="0" borderId="0" xfId="0" applyFont="1" applyAlignment="1">
      <alignment horizontal="left" vertical="center"/>
    </xf>
    <xf numFmtId="0" fontId="43" fillId="0" borderId="0" xfId="0" applyFont="1" applyFill="1"/>
    <xf numFmtId="0" fontId="38" fillId="0" borderId="0" xfId="0" applyFont="1" applyFill="1" applyAlignment="1">
      <alignment wrapText="1"/>
    </xf>
    <xf numFmtId="0" fontId="38" fillId="0" borderId="0" xfId="0" applyFont="1" applyFill="1" applyBorder="1" applyAlignment="1">
      <alignment wrapText="1"/>
    </xf>
    <xf numFmtId="0" fontId="39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31" fillId="0" borderId="0" xfId="0" applyFont="1" applyFill="1" applyBorder="1"/>
    <xf numFmtId="0" fontId="43" fillId="0" borderId="0" xfId="0" applyFont="1" applyFill="1" applyBorder="1"/>
    <xf numFmtId="0" fontId="45" fillId="0" borderId="0" xfId="0" applyFont="1"/>
    <xf numFmtId="0" fontId="29" fillId="0" borderId="0" xfId="0" applyFont="1" applyAlignment="1">
      <alignment horizontal="center"/>
    </xf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31" fillId="0" borderId="0" xfId="0" applyFont="1"/>
    <xf numFmtId="0" fontId="50" fillId="8" borderId="5" xfId="0" applyFont="1" applyFill="1" applyBorder="1"/>
    <xf numFmtId="0" fontId="45" fillId="0" borderId="5" xfId="0" applyFont="1" applyFill="1" applyBorder="1"/>
    <xf numFmtId="0" fontId="49" fillId="0" borderId="5" xfId="0" applyFont="1" applyBorder="1" applyAlignment="1">
      <alignment horizontal="left"/>
    </xf>
    <xf numFmtId="0" fontId="49" fillId="0" borderId="5" xfId="0" applyFont="1" applyBorder="1"/>
    <xf numFmtId="0" fontId="47" fillId="0" borderId="0" xfId="0" applyFont="1" applyBorder="1"/>
    <xf numFmtId="0" fontId="50" fillId="0" borderId="5" xfId="0" applyFont="1" applyBorder="1"/>
    <xf numFmtId="0" fontId="27" fillId="14" borderId="7" xfId="0" applyFont="1" applyFill="1" applyBorder="1"/>
    <xf numFmtId="0" fontId="45" fillId="0" borderId="5" xfId="0" applyFont="1" applyBorder="1"/>
    <xf numFmtId="0" fontId="27" fillId="15" borderId="7" xfId="0" applyFont="1" applyFill="1" applyBorder="1"/>
    <xf numFmtId="0" fontId="29" fillId="16" borderId="5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0" fillId="0" borderId="0" xfId="0" applyFont="1" applyFill="1" applyBorder="1"/>
    <xf numFmtId="0" fontId="35" fillId="0" borderId="0" xfId="0" applyFont="1" applyFill="1" applyBorder="1"/>
    <xf numFmtId="0" fontId="51" fillId="0" borderId="0" xfId="0" applyFont="1" applyFill="1" applyBorder="1"/>
    <xf numFmtId="0" fontId="35" fillId="0" borderId="0" xfId="0" applyFont="1"/>
    <xf numFmtId="0" fontId="51" fillId="0" borderId="0" xfId="0" applyFont="1"/>
    <xf numFmtId="0" fontId="16" fillId="0" borderId="0" xfId="0" applyFont="1"/>
    <xf numFmtId="0" fontId="52" fillId="0" borderId="0" xfId="0" applyFont="1"/>
    <xf numFmtId="0" fontId="53" fillId="0" borderId="0" xfId="0" applyFont="1" applyAlignment="1">
      <alignment horizontal="center"/>
    </xf>
    <xf numFmtId="0" fontId="16" fillId="0" borderId="0" xfId="0" applyFont="1" applyBorder="1"/>
    <xf numFmtId="0" fontId="52" fillId="0" borderId="2" xfId="0" applyFont="1" applyBorder="1"/>
    <xf numFmtId="0" fontId="54" fillId="0" borderId="5" xfId="0" applyFont="1" applyFill="1" applyBorder="1" applyAlignment="1">
      <alignment horizontal="left"/>
    </xf>
    <xf numFmtId="0" fontId="52" fillId="0" borderId="3" xfId="0" applyFont="1" applyBorder="1"/>
    <xf numFmtId="0" fontId="52" fillId="0" borderId="3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0" fontId="52" fillId="0" borderId="0" xfId="0" applyFont="1" applyBorder="1"/>
    <xf numFmtId="0" fontId="52" fillId="0" borderId="5" xfId="0" applyFont="1" applyBorder="1"/>
    <xf numFmtId="0" fontId="55" fillId="0" borderId="5" xfId="0" applyFont="1" applyFill="1" applyBorder="1" applyAlignment="1">
      <alignment horizontal="left"/>
    </xf>
    <xf numFmtId="0" fontId="52" fillId="0" borderId="6" xfId="0" applyFont="1" applyBorder="1"/>
    <xf numFmtId="0" fontId="52" fillId="0" borderId="6" xfId="0" applyFont="1" applyBorder="1" applyAlignment="1">
      <alignment horizontal="center"/>
    </xf>
    <xf numFmtId="0" fontId="56" fillId="0" borderId="0" xfId="0" applyFont="1"/>
    <xf numFmtId="0" fontId="52" fillId="0" borderId="7" xfId="0" applyFont="1" applyBorder="1"/>
    <xf numFmtId="0" fontId="52" fillId="0" borderId="8" xfId="0" applyFont="1" applyBorder="1"/>
    <xf numFmtId="0" fontId="52" fillId="0" borderId="8" xfId="0" applyFont="1" applyBorder="1" applyAlignment="1">
      <alignment horizontal="center"/>
    </xf>
    <xf numFmtId="0" fontId="52" fillId="0" borderId="5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47" fillId="0" borderId="5" xfId="0" applyFont="1" applyBorder="1"/>
    <xf numFmtId="0" fontId="47" fillId="0" borderId="10" xfId="0" applyFont="1" applyBorder="1"/>
    <xf numFmtId="0" fontId="47" fillId="0" borderId="3" xfId="0" applyFont="1" applyBorder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/>
    <xf numFmtId="0" fontId="47" fillId="0" borderId="12" xfId="0" applyFont="1" applyBorder="1"/>
    <xf numFmtId="0" fontId="47" fillId="0" borderId="13" xfId="0" applyFont="1" applyBorder="1"/>
    <xf numFmtId="0" fontId="47" fillId="0" borderId="6" xfId="0" applyFont="1" applyBorder="1" applyAlignment="1">
      <alignment horizontal="center"/>
    </xf>
    <xf numFmtId="0" fontId="47" fillId="0" borderId="7" xfId="0" applyFont="1" applyBorder="1"/>
    <xf numFmtId="0" fontId="47" fillId="0" borderId="7" xfId="0" applyFont="1" applyBorder="1" applyAlignment="1">
      <alignment horizontal="center"/>
    </xf>
    <xf numFmtId="0" fontId="47" fillId="0" borderId="14" xfId="0" applyFont="1" applyBorder="1"/>
    <xf numFmtId="0" fontId="31" fillId="0" borderId="0" xfId="0" applyFont="1" applyBorder="1"/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7" fillId="0" borderId="3" xfId="0" applyFont="1" applyBorder="1"/>
    <xf numFmtId="0" fontId="47" fillId="0" borderId="6" xfId="0" applyFont="1" applyBorder="1"/>
    <xf numFmtId="0" fontId="45" fillId="0" borderId="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5" fillId="0" borderId="2" xfId="0" applyFont="1" applyBorder="1"/>
    <xf numFmtId="0" fontId="47" fillId="0" borderId="0" xfId="0" applyFont="1" applyBorder="1" applyAlignment="1">
      <alignment horizontal="center"/>
    </xf>
    <xf numFmtId="0" fontId="47" fillId="0" borderId="8" xfId="0" applyFont="1" applyBorder="1"/>
    <xf numFmtId="0" fontId="31" fillId="0" borderId="0" xfId="0" applyFont="1" applyAlignment="1">
      <alignment horizontal="center"/>
    </xf>
    <xf numFmtId="0" fontId="45" fillId="0" borderId="7" xfId="0" applyFont="1" applyBorder="1"/>
    <xf numFmtId="0" fontId="45" fillId="0" borderId="5" xfId="0" applyFont="1" applyBorder="1" applyAlignment="1">
      <alignment horizontal="center"/>
    </xf>
    <xf numFmtId="2" fontId="47" fillId="0" borderId="6" xfId="0" applyNumberFormat="1" applyFont="1" applyBorder="1" applyAlignment="1">
      <alignment horizontal="center"/>
    </xf>
    <xf numFmtId="2" fontId="47" fillId="0" borderId="8" xfId="0" applyNumberFormat="1" applyFont="1" applyBorder="1" applyAlignment="1">
      <alignment horizontal="center"/>
    </xf>
    <xf numFmtId="0" fontId="47" fillId="0" borderId="5" xfId="0" applyFont="1" applyBorder="1" applyAlignment="1">
      <alignment horizontal="left"/>
    </xf>
    <xf numFmtId="0" fontId="57" fillId="0" borderId="0" xfId="0" applyFont="1"/>
    <xf numFmtId="0" fontId="52" fillId="0" borderId="7" xfId="0" applyFont="1" applyBorder="1" applyAlignment="1">
      <alignment horizontal="center"/>
    </xf>
    <xf numFmtId="0" fontId="47" fillId="0" borderId="8" xfId="0" applyFont="1" applyBorder="1" applyAlignment="1">
      <alignment horizontal="center"/>
    </xf>
    <xf numFmtId="0" fontId="47" fillId="0" borderId="7" xfId="0" applyFont="1" applyBorder="1" applyAlignment="1">
      <alignment horizontal="left"/>
    </xf>
    <xf numFmtId="0" fontId="20" fillId="0" borderId="0" xfId="0" applyNumberFormat="1" applyFont="1" applyBorder="1" applyAlignment="1"/>
    <xf numFmtId="1" fontId="21" fillId="0" borderId="0" xfId="0" applyNumberFormat="1" applyFont="1" applyBorder="1" applyAlignment="1"/>
    <xf numFmtId="0" fontId="20" fillId="0" borderId="0" xfId="0" applyNumberFormat="1" applyFont="1" applyFill="1" applyBorder="1" applyAlignment="1"/>
    <xf numFmtId="0" fontId="58" fillId="0" borderId="0" xfId="0" applyFont="1"/>
    <xf numFmtId="0" fontId="21" fillId="17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18" borderId="0" xfId="0" applyNumberFormat="1" applyFont="1" applyFill="1" applyBorder="1" applyAlignment="1">
      <alignment horizontal="center"/>
    </xf>
    <xf numFmtId="0" fontId="21" fillId="19" borderId="0" xfId="0" applyNumberFormat="1" applyFont="1" applyFill="1" applyBorder="1" applyAlignment="1">
      <alignment horizontal="center"/>
    </xf>
    <xf numFmtId="0" fontId="21" fillId="20" borderId="0" xfId="0" applyNumberFormat="1" applyFont="1" applyFill="1" applyBorder="1" applyAlignment="1">
      <alignment horizontal="center"/>
    </xf>
    <xf numFmtId="0" fontId="21" fillId="21" borderId="0" xfId="0" applyNumberFormat="1" applyFont="1" applyFill="1" applyBorder="1" applyAlignment="1">
      <alignment horizontal="center"/>
    </xf>
    <xf numFmtId="0" fontId="21" fillId="22" borderId="0" xfId="0" applyNumberFormat="1" applyFont="1" applyFill="1" applyBorder="1" applyAlignment="1">
      <alignment horizontal="center"/>
    </xf>
    <xf numFmtId="0" fontId="21" fillId="9" borderId="0" xfId="0" applyNumberFormat="1" applyFont="1" applyFill="1" applyBorder="1" applyAlignment="1">
      <alignment horizontal="center"/>
    </xf>
    <xf numFmtId="0" fontId="27" fillId="16" borderId="5" xfId="0" applyFont="1" applyFill="1" applyBorder="1"/>
    <xf numFmtId="14" fontId="0" fillId="0" borderId="0" xfId="0" applyNumberFormat="1"/>
    <xf numFmtId="0" fontId="38" fillId="0" borderId="0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_!1995WQS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457200</xdr:colOff>
      <xdr:row>0</xdr:row>
      <xdr:rowOff>38100</xdr:rowOff>
    </xdr:from>
    <xdr:to>
      <xdr:col>13</xdr:col>
      <xdr:colOff>304800</xdr:colOff>
      <xdr:row>9</xdr:row>
      <xdr:rowOff>88900</xdr:rowOff>
    </xdr:to>
    <xdr:pic>
      <xdr:nvPicPr>
        <xdr:cNvPr id="6229" name="Picture 1" descr="NSW_FNC_Primary_CMYK.jpg">
          <a:extLst>
            <a:ext uri="{FF2B5EF4-FFF2-40B4-BE49-F238E27FC236}">
              <a16:creationId xmlns:a16="http://schemas.microsoft.com/office/drawing/2014/main" id="{653195B8-52A0-8042-A4E2-72D3A1467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38100"/>
          <a:ext cx="19685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215900</xdr:colOff>
      <xdr:row>1</xdr:row>
      <xdr:rowOff>63500</xdr:rowOff>
    </xdr:from>
    <xdr:to>
      <xdr:col>17</xdr:col>
      <xdr:colOff>1612900</xdr:colOff>
      <xdr:row>7</xdr:row>
      <xdr:rowOff>101600</xdr:rowOff>
    </xdr:to>
    <xdr:pic>
      <xdr:nvPicPr>
        <xdr:cNvPr id="10280" name="Picture 1" descr="NSW_FNC_Primary_CMYK.jpg">
          <a:extLst>
            <a:ext uri="{FF2B5EF4-FFF2-40B4-BE49-F238E27FC236}">
              <a16:creationId xmlns:a16="http://schemas.microsoft.com/office/drawing/2014/main" id="{C2619E0F-70EA-9945-BF50-2643CD9D5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6100" y="228600"/>
          <a:ext cx="1397000" cy="127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6"/>
  <sheetViews>
    <sheetView topLeftCell="HE3" workbookViewId="0">
      <selection activeCell="FH31" sqref="FH31"/>
    </sheetView>
  </sheetViews>
  <sheetFormatPr baseColWidth="10" defaultColWidth="8.83203125" defaultRowHeight="13"/>
  <cols>
    <col min="1" max="2" width="3" customWidth="1"/>
    <col min="3" max="3" width="13.6640625" customWidth="1"/>
    <col min="4" max="4" width="4.33203125" customWidth="1"/>
    <col min="5" max="5" width="2.6640625" customWidth="1"/>
    <col min="6" max="6" width="4.5" customWidth="1"/>
    <col min="7" max="7" width="13.6640625" customWidth="1"/>
    <col min="8" max="8" width="4.33203125" customWidth="1"/>
    <col min="9" max="9" width="2.6640625" customWidth="1"/>
    <col min="10" max="10" width="4.5" customWidth="1"/>
    <col min="11" max="11" width="15.6640625" customWidth="1"/>
    <col min="12" max="12" width="3.6640625" customWidth="1"/>
    <col min="13" max="13" width="2.6640625" customWidth="1"/>
    <col min="14" max="14" width="4.5" customWidth="1"/>
    <col min="15" max="15" width="15.6640625" customWidth="1"/>
    <col min="16" max="16" width="3.6640625" customWidth="1"/>
  </cols>
  <sheetData>
    <row r="2" spans="1:12" ht="16">
      <c r="C2" s="1" t="s">
        <v>0</v>
      </c>
    </row>
    <row r="4" spans="1:12">
      <c r="C4" s="2" t="s">
        <v>1</v>
      </c>
      <c r="D4">
        <v>1</v>
      </c>
    </row>
    <row r="5" spans="1:12">
      <c r="A5" s="3" t="s">
        <v>67</v>
      </c>
      <c r="B5" s="4">
        <v>1</v>
      </c>
      <c r="C5" s="5"/>
      <c r="D5" s="4"/>
    </row>
    <row r="6" spans="1:12">
      <c r="A6" s="6" t="s">
        <v>69</v>
      </c>
      <c r="B6" s="7">
        <v>3</v>
      </c>
      <c r="C6" s="8"/>
      <c r="D6" s="7"/>
      <c r="G6" s="9" t="s">
        <v>3</v>
      </c>
      <c r="H6">
        <v>3</v>
      </c>
    </row>
    <row r="7" spans="1:12">
      <c r="A7" s="6" t="s">
        <v>70</v>
      </c>
      <c r="B7" s="7">
        <v>6</v>
      </c>
      <c r="C7" s="8"/>
      <c r="D7" s="7"/>
      <c r="F7" s="4" t="s">
        <v>67</v>
      </c>
      <c r="G7" s="35">
        <f>IF(D5=1,C5,(IF(D6=1,C6,(IF(D7=1,C7,1.1)))))</f>
        <v>1.1000000000000001</v>
      </c>
      <c r="H7" s="4"/>
    </row>
    <row r="8" spans="1:12">
      <c r="F8" s="7" t="s">
        <v>68</v>
      </c>
      <c r="G8" s="35">
        <f>IF(D4=2,C4,(IF(D5=2,C5,(IF(D6=2,C6,(IF(D7=2,C7,2.1)))))))</f>
        <v>2.1</v>
      </c>
      <c r="H8" s="7"/>
    </row>
    <row r="9" spans="1:12">
      <c r="C9" s="2" t="s">
        <v>4</v>
      </c>
      <c r="D9">
        <v>2</v>
      </c>
      <c r="F9" s="7" t="s">
        <v>69</v>
      </c>
      <c r="G9" s="35">
        <f>IF(D10=1,C10,(IF(D11=1,C11,(IF(D12=1,C12,(IF(D13=1,C13,1.2)))))))</f>
        <v>1.2</v>
      </c>
      <c r="H9" s="7"/>
    </row>
    <row r="10" spans="1:12">
      <c r="A10" s="3" t="s">
        <v>67</v>
      </c>
      <c r="B10" s="4">
        <v>2</v>
      </c>
      <c r="C10" s="5"/>
      <c r="D10" s="4"/>
      <c r="F10" s="10" t="s">
        <v>70</v>
      </c>
      <c r="G10" s="35">
        <f>IF(D10=2,C10,(IF(D11=2,C11,(IF(D12=2,C12,(IF(D13=2,C13,2.2)))))))</f>
        <v>2.2000000000000002</v>
      </c>
      <c r="H10" s="10"/>
    </row>
    <row r="11" spans="1:12">
      <c r="A11" s="6" t="s">
        <v>69</v>
      </c>
      <c r="B11" s="7">
        <v>4</v>
      </c>
      <c r="C11" s="8"/>
      <c r="D11" s="7"/>
      <c r="G11" s="98"/>
    </row>
    <row r="12" spans="1:12">
      <c r="A12" s="6" t="s">
        <v>70</v>
      </c>
      <c r="B12" s="7">
        <v>5</v>
      </c>
      <c r="C12" s="8"/>
      <c r="D12" s="7"/>
      <c r="G12" s="98"/>
    </row>
    <row r="13" spans="1:12">
      <c r="F13" s="12"/>
      <c r="G13" s="12"/>
      <c r="H13" s="12"/>
    </row>
    <row r="14" spans="1:12" ht="15.75" customHeight="1">
      <c r="C14" s="1" t="s">
        <v>5</v>
      </c>
      <c r="F14" s="12"/>
      <c r="G14" s="12"/>
      <c r="H14" s="12"/>
      <c r="J14" s="12"/>
      <c r="K14" s="12"/>
      <c r="L14" s="12"/>
    </row>
    <row r="15" spans="1:12">
      <c r="F15" s="12"/>
      <c r="G15" s="12"/>
      <c r="H15" s="12"/>
    </row>
    <row r="16" spans="1:12">
      <c r="C16" s="2" t="s">
        <v>1</v>
      </c>
      <c r="D16">
        <v>1</v>
      </c>
      <c r="F16" s="12"/>
      <c r="G16" s="12"/>
      <c r="H16" s="12"/>
    </row>
    <row r="17" spans="1:8" ht="12.75" customHeight="1">
      <c r="A17" s="3" t="s">
        <v>67</v>
      </c>
      <c r="B17" s="4">
        <v>1</v>
      </c>
      <c r="C17" s="5"/>
      <c r="D17" s="4"/>
    </row>
    <row r="18" spans="1:8">
      <c r="A18" s="6" t="s">
        <v>68</v>
      </c>
      <c r="B18" s="7">
        <v>4</v>
      </c>
      <c r="C18" s="8"/>
      <c r="D18" s="7"/>
    </row>
    <row r="19" spans="1:8">
      <c r="A19" s="6" t="s">
        <v>69</v>
      </c>
      <c r="B19" s="7">
        <v>5</v>
      </c>
      <c r="C19" s="8"/>
      <c r="D19" s="7"/>
      <c r="G19" s="9" t="s">
        <v>3</v>
      </c>
      <c r="H19">
        <v>3</v>
      </c>
    </row>
    <row r="20" spans="1:8">
      <c r="A20" s="13" t="s">
        <v>70</v>
      </c>
      <c r="B20" s="10">
        <v>8</v>
      </c>
      <c r="C20" s="11"/>
      <c r="D20" s="10"/>
      <c r="F20" s="4" t="s">
        <v>67</v>
      </c>
      <c r="G20" s="35">
        <f>IF(D17=1,C17,(IF(D18=1,C18,(IF(D19=1,C19,(IF(D20=1,C20,1.1)))))))</f>
        <v>1.1000000000000001</v>
      </c>
      <c r="H20" s="4"/>
    </row>
    <row r="21" spans="1:8">
      <c r="F21" s="7" t="s">
        <v>68</v>
      </c>
      <c r="G21" s="35">
        <f>IF(D17=2,C17,(IF(D18=2,C18,(IF(D19=2,C19,(IF(D20=2,C20,2.1)))))))</f>
        <v>2.1</v>
      </c>
      <c r="H21" s="7"/>
    </row>
    <row r="22" spans="1:8">
      <c r="C22" s="2" t="s">
        <v>4</v>
      </c>
      <c r="D22">
        <v>2</v>
      </c>
      <c r="F22" s="7" t="s">
        <v>69</v>
      </c>
      <c r="G22" s="35">
        <f>IF(D23=1,C23,(IF(D24=1,C24,(IF(D25=1,C25,(IF(D26=1,C26,1.2)))))))</f>
        <v>1.2</v>
      </c>
      <c r="H22" s="7"/>
    </row>
    <row r="23" spans="1:8">
      <c r="A23" s="3" t="s">
        <v>67</v>
      </c>
      <c r="B23" s="4">
        <v>2</v>
      </c>
      <c r="C23" s="5"/>
      <c r="D23" s="4"/>
      <c r="F23" s="10" t="s">
        <v>70</v>
      </c>
      <c r="G23" s="35">
        <f>IF(D23=2,C23,(IF(D24=2,C24,(IF(D25=2,C25,(IF(D26=2,C26,2.2)))))))</f>
        <v>2.2000000000000002</v>
      </c>
      <c r="H23" s="10"/>
    </row>
    <row r="24" spans="1:8">
      <c r="A24" s="6" t="s">
        <v>68</v>
      </c>
      <c r="B24" s="7">
        <v>3</v>
      </c>
      <c r="C24" s="8"/>
      <c r="D24" s="7"/>
    </row>
    <row r="25" spans="1:8">
      <c r="A25" s="6" t="s">
        <v>69</v>
      </c>
      <c r="B25" s="7">
        <v>6</v>
      </c>
      <c r="C25" s="8"/>
      <c r="D25" s="7"/>
    </row>
    <row r="26" spans="1:8">
      <c r="A26" s="13" t="s">
        <v>70</v>
      </c>
      <c r="B26" s="10">
        <v>7</v>
      </c>
      <c r="C26" s="11"/>
      <c r="D26" s="10"/>
    </row>
  </sheetData>
  <phoneticPr fontId="0" type="noConversion"/>
  <pageMargins left="0.75" right="0.75" top="1" bottom="1" header="0.5" footer="0.5"/>
  <pageSetup paperSize="9" orientation="portrait" horizontalDpi="36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"/>
  <sheetViews>
    <sheetView workbookViewId="0">
      <selection activeCell="H7" sqref="H7"/>
    </sheetView>
  </sheetViews>
  <sheetFormatPr baseColWidth="10" defaultColWidth="8.83203125" defaultRowHeight="13"/>
  <cols>
    <col min="1" max="1" width="10.83203125" customWidth="1"/>
    <col min="2" max="2" width="24.6640625" customWidth="1"/>
    <col min="3" max="3" width="13" customWidth="1"/>
    <col min="4" max="4" width="12.6640625" customWidth="1"/>
    <col min="5" max="5" width="10.5" customWidth="1"/>
    <col min="6" max="6" width="3.6640625" customWidth="1"/>
    <col min="7" max="7" width="8.83203125" customWidth="1"/>
    <col min="8" max="8" width="26" customWidth="1"/>
    <col min="14" max="14" width="21.1640625" customWidth="1"/>
  </cols>
  <sheetData>
    <row r="1" spans="1:17" ht="14">
      <c r="A1" s="138" t="s">
        <v>103</v>
      </c>
      <c r="C1" s="137"/>
    </row>
    <row r="2" spans="1:17" ht="19">
      <c r="A2" s="177"/>
      <c r="B2" s="92"/>
      <c r="C2" s="92"/>
      <c r="D2" s="92"/>
      <c r="E2" s="92"/>
      <c r="F2" s="92"/>
      <c r="G2" s="177"/>
      <c r="H2" s="92"/>
      <c r="I2" s="92"/>
      <c r="J2" s="92"/>
      <c r="K2" s="92"/>
      <c r="L2" s="92"/>
      <c r="M2" s="179"/>
      <c r="N2" s="180"/>
      <c r="O2" s="177"/>
      <c r="P2" s="92"/>
    </row>
    <row r="3" spans="1:17" ht="21">
      <c r="A3" s="168" t="s">
        <v>191</v>
      </c>
      <c r="B3" s="168"/>
      <c r="C3" s="168"/>
      <c r="D3" s="168"/>
      <c r="E3" s="168"/>
      <c r="F3" s="168"/>
      <c r="G3" s="168" t="s">
        <v>192</v>
      </c>
      <c r="H3" s="168"/>
      <c r="I3" s="181"/>
      <c r="J3" s="168"/>
      <c r="K3" s="168"/>
    </row>
    <row r="4" spans="1:17" ht="19">
      <c r="A4" s="182" t="s">
        <v>60</v>
      </c>
      <c r="C4" s="183" t="s">
        <v>193</v>
      </c>
      <c r="D4" s="183" t="s">
        <v>194</v>
      </c>
      <c r="E4" s="183" t="s">
        <v>195</v>
      </c>
      <c r="F4" s="182"/>
      <c r="G4" s="182" t="s">
        <v>196</v>
      </c>
      <c r="H4" s="182"/>
      <c r="I4" s="183" t="s">
        <v>193</v>
      </c>
      <c r="J4" s="183" t="s">
        <v>194</v>
      </c>
      <c r="K4" s="183" t="s">
        <v>195</v>
      </c>
      <c r="M4" s="182"/>
      <c r="N4" s="182"/>
      <c r="O4" s="183"/>
      <c r="P4" s="183"/>
      <c r="Q4" s="183"/>
    </row>
    <row r="5" spans="1:17" ht="19">
      <c r="A5" s="184"/>
      <c r="B5" s="185"/>
      <c r="C5" s="185"/>
      <c r="D5" s="186"/>
      <c r="E5" s="186"/>
      <c r="F5" s="184"/>
      <c r="G5" s="184"/>
      <c r="H5" s="184"/>
      <c r="I5" s="185"/>
      <c r="J5" s="186"/>
      <c r="K5" s="186"/>
      <c r="M5" s="187" t="s">
        <v>197</v>
      </c>
      <c r="O5" s="187" t="s">
        <v>209</v>
      </c>
      <c r="P5" s="187" t="s">
        <v>198</v>
      </c>
      <c r="Q5" s="187" t="s">
        <v>199</v>
      </c>
    </row>
    <row r="6" spans="1:17" ht="19">
      <c r="A6" s="188" t="s">
        <v>93</v>
      </c>
      <c r="B6" s="189" t="s">
        <v>207</v>
      </c>
      <c r="C6" s="190"/>
      <c r="D6" s="191"/>
      <c r="E6" s="191"/>
      <c r="F6" s="192"/>
      <c r="G6" s="188" t="s">
        <v>93</v>
      </c>
      <c r="H6" s="189" t="s">
        <v>207</v>
      </c>
      <c r="I6" s="190"/>
      <c r="J6" s="191"/>
      <c r="K6" s="191"/>
      <c r="M6" s="188" t="s">
        <v>93</v>
      </c>
      <c r="N6" s="189"/>
      <c r="O6" s="189"/>
      <c r="P6" s="190"/>
      <c r="Q6" s="191"/>
    </row>
    <row r="7" spans="1:17" ht="19">
      <c r="A7" s="194" t="s">
        <v>95</v>
      </c>
      <c r="B7" s="189" t="s">
        <v>208</v>
      </c>
      <c r="C7" s="190"/>
      <c r="D7" s="191"/>
      <c r="E7" s="191"/>
      <c r="F7" s="192"/>
      <c r="G7" s="194" t="s">
        <v>95</v>
      </c>
      <c r="H7" s="189" t="s">
        <v>208</v>
      </c>
      <c r="I7" s="190"/>
      <c r="J7" s="191"/>
      <c r="K7" s="191"/>
      <c r="M7" s="194" t="s">
        <v>95</v>
      </c>
      <c r="N7" s="189"/>
      <c r="O7" s="189"/>
      <c r="P7" s="190"/>
      <c r="Q7" s="191"/>
    </row>
    <row r="8" spans="1:17" ht="19">
      <c r="A8" s="272" t="s">
        <v>200</v>
      </c>
      <c r="B8" s="195" t="s">
        <v>144</v>
      </c>
      <c r="C8" s="190"/>
      <c r="D8" s="191"/>
      <c r="E8" s="191"/>
      <c r="F8" s="192"/>
      <c r="G8" s="197" t="s">
        <v>200</v>
      </c>
      <c r="H8" s="195" t="s">
        <v>144</v>
      </c>
      <c r="I8" s="190"/>
      <c r="J8" s="191"/>
      <c r="K8" s="191"/>
      <c r="M8" s="197" t="s">
        <v>200</v>
      </c>
      <c r="N8" s="195"/>
      <c r="O8" s="195"/>
      <c r="P8" s="190"/>
      <c r="Q8" s="191"/>
    </row>
    <row r="9" spans="1:17" ht="19">
      <c r="A9" s="196" t="s">
        <v>96</v>
      </c>
      <c r="B9" s="189" t="s">
        <v>143</v>
      </c>
      <c r="C9" s="190"/>
      <c r="D9" s="191"/>
      <c r="E9" s="191"/>
      <c r="F9" s="192"/>
      <c r="G9" s="196" t="s">
        <v>96</v>
      </c>
      <c r="H9" s="189" t="s">
        <v>143</v>
      </c>
      <c r="I9" s="190"/>
      <c r="J9" s="191"/>
      <c r="K9" s="191"/>
      <c r="M9" s="196" t="s">
        <v>96</v>
      </c>
      <c r="N9" s="189"/>
      <c r="O9" s="189"/>
      <c r="P9" s="190"/>
      <c r="Q9" s="191"/>
    </row>
    <row r="10" spans="1:17" ht="19">
      <c r="A10" s="193" t="s">
        <v>94</v>
      </c>
      <c r="B10" s="189"/>
      <c r="C10" s="195"/>
      <c r="D10" s="195"/>
      <c r="E10" s="195"/>
      <c r="F10" s="182"/>
      <c r="G10" s="193" t="s">
        <v>94</v>
      </c>
      <c r="H10" s="189"/>
      <c r="I10" s="195"/>
      <c r="J10" s="195"/>
      <c r="K10" s="195"/>
      <c r="M10" s="193" t="s">
        <v>94</v>
      </c>
      <c r="N10" s="189"/>
      <c r="O10" s="189"/>
      <c r="P10" s="195"/>
      <c r="Q10" s="195"/>
    </row>
    <row r="14" spans="1:17" ht="15">
      <c r="A14" s="34" t="s">
        <v>201</v>
      </c>
      <c r="B14" s="69"/>
      <c r="C14" s="69"/>
      <c r="D14" s="69"/>
      <c r="E14" s="69"/>
      <c r="F14" s="69"/>
      <c r="G14" s="69"/>
    </row>
    <row r="15" spans="1:17" ht="15">
      <c r="A15" s="34" t="s">
        <v>202</v>
      </c>
      <c r="B15" s="69"/>
      <c r="C15" s="69"/>
      <c r="D15" s="69"/>
      <c r="E15" s="69"/>
      <c r="F15" s="69"/>
      <c r="G15" s="69"/>
    </row>
    <row r="16" spans="1:17" ht="15">
      <c r="A16" s="34" t="s">
        <v>203</v>
      </c>
      <c r="B16" s="69"/>
      <c r="C16" s="69"/>
      <c r="D16" s="69"/>
      <c r="E16" s="69"/>
      <c r="F16" s="69"/>
      <c r="G16" s="69"/>
    </row>
    <row r="17" spans="1:7" ht="15">
      <c r="A17" s="34" t="s">
        <v>204</v>
      </c>
      <c r="B17" s="69"/>
      <c r="C17" s="69"/>
      <c r="D17" s="69"/>
      <c r="E17" s="69"/>
      <c r="F17" s="69"/>
      <c r="G17" s="69"/>
    </row>
    <row r="18" spans="1:7" ht="15">
      <c r="A18" s="34" t="s">
        <v>205</v>
      </c>
      <c r="B18" s="69"/>
      <c r="C18" s="69"/>
      <c r="D18" s="69"/>
      <c r="E18" s="69"/>
      <c r="F18" s="69"/>
      <c r="G18" s="69"/>
    </row>
    <row r="19" spans="1:7">
      <c r="A19" s="34" t="s">
        <v>206</v>
      </c>
    </row>
    <row r="20" spans="1:7">
      <c r="A20" s="92"/>
      <c r="B20" s="92"/>
      <c r="C20" s="92"/>
    </row>
    <row r="21" spans="1:7">
      <c r="A21" s="198"/>
      <c r="B21" s="92"/>
      <c r="C21" s="199"/>
    </row>
    <row r="22" spans="1:7">
      <c r="A22" s="92"/>
      <c r="B22" s="92"/>
      <c r="C22" s="92"/>
    </row>
    <row r="23" spans="1:7" ht="14">
      <c r="A23" s="200"/>
      <c r="B23" s="92"/>
      <c r="C23" s="92"/>
    </row>
    <row r="24" spans="1:7">
      <c r="A24" s="144"/>
      <c r="B24" s="92"/>
      <c r="C24" s="92"/>
    </row>
    <row r="25" spans="1:7">
      <c r="A25" s="199"/>
      <c r="B25" s="198"/>
      <c r="C25" s="199"/>
    </row>
    <row r="26" spans="1:7">
      <c r="A26" s="201"/>
      <c r="B26" s="198"/>
      <c r="C26" s="199"/>
    </row>
    <row r="27" spans="1:7">
      <c r="A27" s="201"/>
      <c r="B27" s="198"/>
      <c r="C27" s="199"/>
    </row>
    <row r="28" spans="1:7">
      <c r="A28" s="198"/>
      <c r="B28" s="198"/>
      <c r="C28" s="199"/>
    </row>
    <row r="29" spans="1:7">
      <c r="A29" s="92"/>
      <c r="B29" s="92"/>
      <c r="C29" s="92"/>
    </row>
    <row r="30" spans="1:7">
      <c r="A30" s="92"/>
      <c r="B30" s="92"/>
      <c r="C30" s="92"/>
    </row>
    <row r="31" spans="1:7">
      <c r="A31" s="92"/>
      <c r="B31" s="92"/>
      <c r="C31" s="92"/>
    </row>
    <row r="32" spans="1:7">
      <c r="A32" s="92"/>
      <c r="B32" s="92"/>
      <c r="C32" s="92"/>
    </row>
    <row r="33" spans="1:3">
      <c r="A33" s="92"/>
      <c r="B33" s="92"/>
      <c r="C33" s="92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A22"/>
  <sheetViews>
    <sheetView workbookViewId="0">
      <selection activeCell="G28" sqref="G28"/>
    </sheetView>
  </sheetViews>
  <sheetFormatPr baseColWidth="10" defaultColWidth="8.83203125" defaultRowHeight="13"/>
  <cols>
    <col min="1" max="1" width="9.1640625" customWidth="1"/>
    <col min="2" max="2" width="4" hidden="1" customWidth="1"/>
    <col min="3" max="3" width="22.83203125" customWidth="1"/>
    <col min="4" max="4" width="10.83203125" customWidth="1"/>
    <col min="5" max="5" width="9.1640625" customWidth="1"/>
    <col min="6" max="6" width="3" customWidth="1"/>
    <col min="7" max="7" width="12.83203125" customWidth="1"/>
    <col min="8" max="8" width="25.33203125" customWidth="1"/>
    <col min="9" max="9" width="11.33203125" customWidth="1"/>
    <col min="10" max="10" width="8.33203125" customWidth="1"/>
    <col min="11" max="11" width="4.6640625" customWidth="1"/>
    <col min="12" max="12" width="10" customWidth="1"/>
    <col min="13" max="13" width="21" customWidth="1"/>
    <col min="14" max="14" width="12.33203125" customWidth="1"/>
    <col min="15" max="15" width="8" customWidth="1"/>
    <col min="16" max="16" width="2.83203125" customWidth="1"/>
    <col min="17" max="17" width="12.6640625" customWidth="1"/>
    <col min="18" max="18" width="19.6640625" customWidth="1"/>
    <col min="19" max="19" width="10" customWidth="1"/>
    <col min="20" max="20" width="6.5" customWidth="1"/>
  </cols>
  <sheetData>
    <row r="2" spans="1:27" ht="14">
      <c r="A2" s="138" t="s">
        <v>110</v>
      </c>
      <c r="B2" s="2"/>
      <c r="D2" s="2"/>
      <c r="E2" s="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7" ht="21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203"/>
      <c r="O3" s="203"/>
      <c r="P3" s="203"/>
      <c r="Q3" s="203"/>
      <c r="R3" s="203"/>
      <c r="S3" s="203"/>
      <c r="T3" s="203"/>
      <c r="U3" s="205"/>
      <c r="V3" s="205"/>
      <c r="W3" s="205"/>
      <c r="X3" s="205"/>
      <c r="Y3" s="205"/>
      <c r="Z3" s="205"/>
      <c r="AA3" s="205"/>
    </row>
    <row r="4" spans="1:27" ht="19">
      <c r="A4" s="206" t="s">
        <v>46</v>
      </c>
      <c r="B4" s="207"/>
      <c r="C4" s="207"/>
      <c r="D4" s="208" t="s">
        <v>210</v>
      </c>
      <c r="E4" s="208" t="s">
        <v>211</v>
      </c>
      <c r="F4" s="207"/>
      <c r="G4" s="205"/>
      <c r="H4" s="207"/>
      <c r="I4" s="207"/>
      <c r="J4" s="207"/>
      <c r="K4" s="207"/>
      <c r="L4" s="206" t="s">
        <v>66</v>
      </c>
      <c r="M4" s="207"/>
      <c r="N4" s="208" t="s">
        <v>210</v>
      </c>
      <c r="O4" s="208" t="s">
        <v>211</v>
      </c>
      <c r="P4" s="207"/>
      <c r="Q4" s="207"/>
      <c r="R4" s="207"/>
      <c r="S4" s="207"/>
      <c r="T4" s="207"/>
      <c r="U4" s="205"/>
      <c r="V4" s="205"/>
      <c r="W4" s="205"/>
      <c r="X4" s="205"/>
      <c r="Y4" s="205"/>
      <c r="Z4" s="205"/>
      <c r="AA4" s="205"/>
    </row>
    <row r="5" spans="1:27" ht="19">
      <c r="A5" s="206" t="s">
        <v>47</v>
      </c>
      <c r="B5" s="206"/>
      <c r="C5" s="206"/>
      <c r="D5" s="206"/>
      <c r="E5" s="206">
        <v>1</v>
      </c>
      <c r="F5" s="206"/>
      <c r="G5" s="206"/>
      <c r="H5" s="206"/>
      <c r="I5" s="206"/>
      <c r="J5" s="206"/>
      <c r="K5" s="206"/>
      <c r="L5" s="206" t="s">
        <v>54</v>
      </c>
      <c r="M5" s="206" t="s">
        <v>2</v>
      </c>
      <c r="N5" s="206"/>
      <c r="O5" s="206">
        <v>4</v>
      </c>
      <c r="P5" s="209"/>
      <c r="Q5" s="207"/>
      <c r="R5" s="207"/>
      <c r="S5" s="207"/>
      <c r="T5" s="207"/>
      <c r="U5" s="205"/>
      <c r="V5" s="205"/>
      <c r="W5" s="205"/>
      <c r="X5" s="205"/>
      <c r="Y5" s="205"/>
      <c r="Z5" s="205"/>
      <c r="AA5" s="205"/>
    </row>
    <row r="6" spans="1:27" ht="19">
      <c r="A6" s="188" t="s">
        <v>93</v>
      </c>
      <c r="B6" s="210">
        <v>1</v>
      </c>
      <c r="C6" s="211" t="s">
        <v>130</v>
      </c>
      <c r="D6" s="212"/>
      <c r="E6" s="210"/>
      <c r="F6" s="207"/>
      <c r="G6" s="207"/>
      <c r="H6" s="207"/>
      <c r="I6" s="207"/>
      <c r="J6" s="207"/>
      <c r="K6" s="207"/>
      <c r="L6" s="188" t="s">
        <v>93</v>
      </c>
      <c r="M6" s="213">
        <f>IF(E6=1,C6,(IF(E7=1,C7,(IF(E8=1,C8,1.1)))))</f>
        <v>1.1000000000000001</v>
      </c>
      <c r="N6" s="214"/>
      <c r="O6" s="210"/>
      <c r="P6" s="215"/>
      <c r="Q6" s="207"/>
      <c r="R6" s="207"/>
      <c r="S6" s="207"/>
      <c r="T6" s="207"/>
      <c r="U6" s="205"/>
      <c r="V6" s="205"/>
      <c r="W6" s="205"/>
      <c r="X6" s="205"/>
      <c r="Y6" s="205"/>
      <c r="Z6" s="205"/>
      <c r="AA6" s="205"/>
    </row>
    <row r="7" spans="1:27" ht="19">
      <c r="A7" s="194" t="s">
        <v>95</v>
      </c>
      <c r="B7" s="216">
        <v>6</v>
      </c>
      <c r="C7" s="217" t="s">
        <v>216</v>
      </c>
      <c r="D7" s="218"/>
      <c r="E7" s="216"/>
      <c r="F7" s="207"/>
      <c r="K7" s="207"/>
      <c r="L7" s="194" t="s">
        <v>95</v>
      </c>
      <c r="M7" s="219">
        <f>IF(E6=2,C6,(IF(E7=2,C7,(IF(E8=2,C8,2.1)))))</f>
        <v>2.1</v>
      </c>
      <c r="N7" s="214"/>
      <c r="O7" s="216"/>
      <c r="P7" s="215"/>
      <c r="Q7" s="206" t="s">
        <v>50</v>
      </c>
      <c r="R7" s="207"/>
      <c r="S7" s="208" t="s">
        <v>210</v>
      </c>
      <c r="T7" s="208" t="s">
        <v>211</v>
      </c>
      <c r="U7" s="205"/>
      <c r="V7" s="205"/>
      <c r="W7" s="205"/>
      <c r="X7" s="205"/>
      <c r="Y7" s="205"/>
      <c r="Z7" s="205"/>
      <c r="AA7" s="205"/>
    </row>
    <row r="8" spans="1:27" ht="19">
      <c r="A8" s="272" t="s">
        <v>200</v>
      </c>
      <c r="B8" s="216">
        <v>9</v>
      </c>
      <c r="C8" s="211" t="s">
        <v>225</v>
      </c>
      <c r="D8" s="218"/>
      <c r="E8" s="216"/>
      <c r="F8" s="207"/>
      <c r="K8" s="207"/>
      <c r="L8" s="272" t="s">
        <v>200</v>
      </c>
      <c r="M8" s="229">
        <f>IF(E16=1,C12,(IF(E17=1,C17,(IF(E18=1,C18,1.3)))))</f>
        <v>1.3</v>
      </c>
      <c r="N8" s="214"/>
      <c r="O8" s="216"/>
      <c r="P8" s="207"/>
      <c r="Q8" s="220"/>
      <c r="R8" s="206"/>
      <c r="S8" s="206"/>
      <c r="T8" s="206">
        <v>6</v>
      </c>
      <c r="U8" s="205"/>
      <c r="V8" s="205"/>
      <c r="W8" s="205"/>
      <c r="X8" s="205"/>
      <c r="Y8" s="205"/>
      <c r="Z8" s="205"/>
      <c r="AA8" s="205"/>
    </row>
    <row r="9" spans="1:27" ht="19">
      <c r="F9" s="207"/>
      <c r="G9" s="206" t="s">
        <v>49</v>
      </c>
      <c r="H9" s="207"/>
      <c r="I9" s="208" t="s">
        <v>210</v>
      </c>
      <c r="J9" s="208" t="s">
        <v>211</v>
      </c>
      <c r="K9" s="207"/>
      <c r="L9" s="196" t="s">
        <v>96</v>
      </c>
      <c r="M9" s="229">
        <f>IF(E16=2,C12,(IF(E17=2,C17,(IF(E18=2,C18,2.3)))))</f>
        <v>2.2999999999999998</v>
      </c>
      <c r="N9" s="214"/>
      <c r="O9" s="216"/>
      <c r="P9" s="207"/>
      <c r="Q9" s="188" t="s">
        <v>93</v>
      </c>
      <c r="R9" s="213">
        <f>IF(O6=1,M6,(IF(O7=1,M7,(IF(O8=1,M8,(IF(O9=1,M9,1.4)))))))</f>
        <v>1.4</v>
      </c>
      <c r="S9" s="214"/>
      <c r="T9" s="216"/>
      <c r="U9" s="205"/>
      <c r="V9" s="205"/>
      <c r="W9" s="205"/>
      <c r="X9" s="205"/>
      <c r="Y9" s="205"/>
      <c r="Z9" s="205"/>
      <c r="AA9" s="205"/>
    </row>
    <row r="10" spans="1:27" ht="19">
      <c r="F10" s="207"/>
      <c r="G10" s="206" t="s">
        <v>51</v>
      </c>
      <c r="H10" s="206"/>
      <c r="I10" s="206"/>
      <c r="J10" s="206">
        <v>4</v>
      </c>
      <c r="K10" s="207"/>
      <c r="L10" s="207"/>
      <c r="M10" s="207"/>
      <c r="N10" s="207"/>
      <c r="O10" s="207"/>
      <c r="P10" s="207"/>
      <c r="Q10" s="194" t="s">
        <v>95</v>
      </c>
      <c r="R10" s="219">
        <f>IF(O6=2,M6,(IF(O7=2,M7,(IF(O8=2,M8,(IF(O9=2,M9,2.4)))))))</f>
        <v>2.4</v>
      </c>
      <c r="S10" s="214"/>
      <c r="T10" s="216"/>
      <c r="U10" s="205"/>
      <c r="V10" s="205"/>
      <c r="W10" s="205"/>
      <c r="X10" s="205"/>
      <c r="Y10" s="205"/>
      <c r="Z10" s="205"/>
      <c r="AA10" s="205"/>
    </row>
    <row r="11" spans="1:27" ht="19">
      <c r="A11" s="188" t="s">
        <v>93</v>
      </c>
      <c r="B11" s="210">
        <v>2</v>
      </c>
      <c r="C11" s="211" t="s">
        <v>133</v>
      </c>
      <c r="D11" s="212"/>
      <c r="E11" s="210"/>
      <c r="F11" s="207"/>
      <c r="G11" s="188" t="s">
        <v>93</v>
      </c>
      <c r="H11" s="214">
        <f>IF(E6=3,C6,(IF(E7=3,C7,(IF(E8=3,C8,3.1)))))</f>
        <v>3.1</v>
      </c>
      <c r="I11" s="213"/>
      <c r="J11" s="216"/>
      <c r="K11" s="207"/>
      <c r="L11" s="207"/>
      <c r="M11" s="207"/>
      <c r="N11" s="207"/>
      <c r="O11" s="207"/>
      <c r="P11" s="207"/>
      <c r="Q11" s="272" t="s">
        <v>200</v>
      </c>
      <c r="R11" s="219">
        <f>IF(O13=1,M13,(IF(O14=1,M14,(IF(O15=1,M15,(IF(O16=1,M16,1.5)))))))</f>
        <v>1.5</v>
      </c>
      <c r="S11" s="214"/>
      <c r="T11" s="221"/>
      <c r="U11" s="205"/>
      <c r="V11" s="205"/>
      <c r="W11" s="205"/>
      <c r="X11" s="205"/>
      <c r="Y11" s="205"/>
      <c r="Z11" s="205"/>
      <c r="AA11" s="205"/>
    </row>
    <row r="12" spans="1:27" ht="19">
      <c r="A12" s="194" t="s">
        <v>95</v>
      </c>
      <c r="B12" s="216">
        <v>5</v>
      </c>
      <c r="C12" s="211" t="s">
        <v>215</v>
      </c>
      <c r="D12" s="218"/>
      <c r="E12" s="216"/>
      <c r="F12" s="207"/>
      <c r="G12" s="194" t="s">
        <v>95</v>
      </c>
      <c r="H12" s="214">
        <f>IF(E11=3,C11,(IF(E12=3,C16,(IF(E13=3,C13,3.2)))))</f>
        <v>3.2</v>
      </c>
      <c r="I12" s="219"/>
      <c r="J12" s="216"/>
      <c r="K12" s="207"/>
      <c r="L12" s="206" t="s">
        <v>55</v>
      </c>
      <c r="M12" s="206" t="s">
        <v>2</v>
      </c>
      <c r="N12" s="206"/>
      <c r="O12" s="206">
        <v>5</v>
      </c>
      <c r="P12" s="215"/>
      <c r="Q12" s="196" t="s">
        <v>96</v>
      </c>
      <c r="R12" s="223">
        <f>IF(O13=2,M13,(IF(O14=2,M14,(IF(O15=2,M15,(IF(O16=2,M16,2.5)))))))</f>
        <v>2.5</v>
      </c>
      <c r="S12" s="214"/>
      <c r="T12" s="216"/>
      <c r="U12" s="205"/>
      <c r="V12" s="205"/>
      <c r="W12" s="205"/>
      <c r="X12" s="205"/>
      <c r="Y12" s="205"/>
      <c r="Z12" s="205"/>
      <c r="AA12" s="205"/>
    </row>
    <row r="13" spans="1:27" ht="19">
      <c r="A13" s="272" t="s">
        <v>200</v>
      </c>
      <c r="B13" s="216">
        <v>8</v>
      </c>
      <c r="C13" s="217" t="s">
        <v>214</v>
      </c>
      <c r="D13" s="218"/>
      <c r="E13" s="216"/>
      <c r="F13" s="207"/>
      <c r="G13" s="272" t="s">
        <v>200</v>
      </c>
      <c r="H13" s="214">
        <f>IF(E16=3,C12,(IF(E17=3,C17,(IF(E18=3,C18,3.3)))))</f>
        <v>3.3</v>
      </c>
      <c r="I13" s="214"/>
      <c r="J13" s="216"/>
      <c r="K13" s="207"/>
      <c r="L13" s="188" t="s">
        <v>93</v>
      </c>
      <c r="M13" s="213">
        <f>IF(E11=1,C11,(IF(E12=1,C16,(IF(E13=1,C13,1.2)))))</f>
        <v>1.2</v>
      </c>
      <c r="N13" s="214"/>
      <c r="O13" s="210"/>
      <c r="P13" s="215"/>
      <c r="Q13" s="207"/>
      <c r="R13" s="207"/>
      <c r="S13" s="207"/>
      <c r="T13" s="207"/>
      <c r="U13" s="205"/>
      <c r="V13" s="205"/>
      <c r="W13" s="205"/>
      <c r="X13" s="205"/>
      <c r="Y13" s="205"/>
      <c r="Z13" s="205"/>
      <c r="AA13" s="205"/>
    </row>
    <row r="14" spans="1:27" ht="19">
      <c r="F14" s="207"/>
      <c r="G14" s="207"/>
      <c r="H14" s="207"/>
      <c r="I14" s="207"/>
      <c r="J14" s="207"/>
      <c r="K14" s="207"/>
      <c r="L14" s="194" t="s">
        <v>95</v>
      </c>
      <c r="M14" s="219">
        <f>IF(E11=2,C11,(IF(E12=2,C16,(IF(E13=2,C13,2.2)))))</f>
        <v>2.2000000000000002</v>
      </c>
      <c r="N14" s="214"/>
      <c r="O14" s="216"/>
      <c r="P14" s="215"/>
      <c r="Q14" s="207"/>
      <c r="R14" s="207"/>
      <c r="S14" s="207"/>
      <c r="T14" s="207"/>
      <c r="U14" s="205"/>
      <c r="V14" s="205"/>
      <c r="W14" s="205"/>
      <c r="X14" s="205"/>
      <c r="Y14" s="205"/>
      <c r="Z14" s="205"/>
      <c r="AA14" s="205"/>
    </row>
    <row r="15" spans="1:27" ht="19">
      <c r="F15" s="207"/>
      <c r="G15" s="207"/>
      <c r="H15" s="207"/>
      <c r="I15" s="207"/>
      <c r="J15" s="207"/>
      <c r="K15" s="207"/>
      <c r="L15" s="272" t="s">
        <v>200</v>
      </c>
      <c r="M15" s="219">
        <f>IF(J11=2,H11,(IF(J12=2,H12,(IF(J13=2,H13,1.4)))))</f>
        <v>1.4</v>
      </c>
      <c r="N15" s="214"/>
      <c r="O15" s="216"/>
      <c r="P15" s="207"/>
      <c r="Q15" s="207"/>
      <c r="R15" s="207"/>
      <c r="S15" s="207"/>
      <c r="T15" s="207"/>
      <c r="U15" s="205"/>
      <c r="V15" s="205"/>
      <c r="W15" s="205"/>
      <c r="X15" s="205"/>
      <c r="Y15" s="205"/>
      <c r="Z15" s="205"/>
      <c r="AA15" s="205"/>
    </row>
    <row r="16" spans="1:27" ht="19">
      <c r="A16" s="188" t="s">
        <v>93</v>
      </c>
      <c r="B16" s="210">
        <v>3</v>
      </c>
      <c r="C16" s="211" t="s">
        <v>213</v>
      </c>
      <c r="D16" s="212"/>
      <c r="E16" s="210"/>
      <c r="F16" s="207"/>
      <c r="G16" s="207"/>
      <c r="H16" s="207"/>
      <c r="I16" s="207"/>
      <c r="J16" s="207"/>
      <c r="K16" s="207"/>
      <c r="L16" s="196" t="s">
        <v>96</v>
      </c>
      <c r="M16" s="223">
        <f>IF(J13=2,H13,(IF(J11=2,H11,(IF(J12=2,H12,2.4)))))</f>
        <v>2.4</v>
      </c>
      <c r="N16" s="214"/>
      <c r="O16" s="216"/>
      <c r="P16" s="207"/>
      <c r="Q16" s="207"/>
      <c r="R16" s="207"/>
      <c r="S16" s="207"/>
      <c r="T16" s="207"/>
      <c r="U16" s="205"/>
      <c r="V16" s="205"/>
      <c r="W16" s="205"/>
      <c r="X16" s="205"/>
      <c r="Y16" s="205"/>
      <c r="Z16" s="205"/>
      <c r="AA16" s="205"/>
    </row>
    <row r="17" spans="1:27" ht="19">
      <c r="A17" s="194" t="s">
        <v>95</v>
      </c>
      <c r="B17" s="216">
        <v>4</v>
      </c>
      <c r="C17" s="217" t="s">
        <v>212</v>
      </c>
      <c r="D17" s="218"/>
      <c r="E17" s="216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</row>
    <row r="18" spans="1:27" ht="19">
      <c r="A18" s="272" t="s">
        <v>200</v>
      </c>
      <c r="B18" s="216">
        <v>7</v>
      </c>
      <c r="C18" s="211" t="s">
        <v>217</v>
      </c>
      <c r="D18" s="218"/>
      <c r="E18" s="216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ht="16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ht="16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ht="16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ht="16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29"/>
  <sheetViews>
    <sheetView topLeftCell="H1" workbookViewId="0">
      <selection activeCell="R20" sqref="R20"/>
    </sheetView>
  </sheetViews>
  <sheetFormatPr baseColWidth="10" defaultColWidth="8.83203125" defaultRowHeight="13"/>
  <cols>
    <col min="1" max="1" width="7.83203125" customWidth="1"/>
    <col min="2" max="2" width="5.1640625" hidden="1" customWidth="1"/>
    <col min="3" max="3" width="20" customWidth="1"/>
    <col min="4" max="4" width="8.83203125" customWidth="1"/>
    <col min="5" max="5" width="9.6640625" customWidth="1"/>
    <col min="6" max="6" width="3" customWidth="1"/>
    <col min="7" max="7" width="9.5" customWidth="1"/>
    <col min="8" max="8" width="21.6640625" customWidth="1"/>
    <col min="9" max="9" width="9.5" customWidth="1"/>
    <col min="10" max="10" width="9.6640625" customWidth="1"/>
    <col min="11" max="11" width="4.83203125" customWidth="1"/>
    <col min="12" max="12" width="16.5" customWidth="1"/>
    <col min="13" max="13" width="21.6640625" customWidth="1"/>
    <col min="14" max="14" width="12.1640625" customWidth="1"/>
    <col min="15" max="15" width="7.33203125" customWidth="1"/>
    <col min="16" max="16" width="2.83203125" customWidth="1"/>
    <col min="17" max="17" width="11" customWidth="1"/>
    <col min="18" max="18" width="17.33203125" customWidth="1"/>
    <col min="19" max="19" width="9.6640625" customWidth="1"/>
    <col min="20" max="20" width="6.83203125" customWidth="1"/>
    <col min="23" max="23" width="17.83203125" customWidth="1"/>
  </cols>
  <sheetData>
    <row r="2" spans="1:25" ht="14">
      <c r="A2" s="56"/>
      <c r="B2" s="2"/>
      <c r="C2" s="138" t="s">
        <v>109</v>
      </c>
      <c r="D2" s="2"/>
      <c r="E2" s="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4" spans="1:25" ht="19">
      <c r="A4" s="187" t="s">
        <v>46</v>
      </c>
      <c r="B4" s="184"/>
      <c r="C4" s="184"/>
      <c r="D4" s="225" t="s">
        <v>210</v>
      </c>
      <c r="E4" s="225" t="s">
        <v>211</v>
      </c>
      <c r="F4" s="187"/>
      <c r="G4" s="184"/>
      <c r="H4" s="184"/>
      <c r="I4" s="184"/>
      <c r="J4" s="184"/>
      <c r="K4" s="184"/>
      <c r="L4" s="187" t="s">
        <v>218</v>
      </c>
      <c r="M4" s="184"/>
      <c r="N4" s="187" t="s">
        <v>193</v>
      </c>
      <c r="O4" s="141" t="s">
        <v>219</v>
      </c>
      <c r="P4" s="184"/>
      <c r="Q4" s="184"/>
      <c r="R4" s="184"/>
      <c r="S4" s="184"/>
      <c r="T4" s="184"/>
      <c r="U4" s="184"/>
      <c r="V4" s="184"/>
      <c r="W4" s="184"/>
      <c r="X4" s="184"/>
      <c r="Y4" s="184"/>
    </row>
    <row r="5" spans="1:25" ht="19">
      <c r="A5" s="187" t="s">
        <v>1</v>
      </c>
      <c r="B5" s="187"/>
      <c r="C5" s="187"/>
      <c r="D5" s="187"/>
      <c r="E5" s="187">
        <v>1</v>
      </c>
      <c r="F5" s="187"/>
      <c r="G5" s="184"/>
      <c r="H5" s="184"/>
      <c r="I5" s="184"/>
      <c r="J5" s="184"/>
      <c r="K5" s="184"/>
      <c r="L5" s="187" t="s">
        <v>220</v>
      </c>
      <c r="M5" s="187" t="s">
        <v>2</v>
      </c>
      <c r="N5" s="187"/>
      <c r="O5" s="187">
        <v>7</v>
      </c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9">
      <c r="A6" s="188" t="s">
        <v>93</v>
      </c>
      <c r="B6" s="226">
        <v>1</v>
      </c>
      <c r="C6" s="195" t="s">
        <v>122</v>
      </c>
      <c r="D6" s="227"/>
      <c r="E6" s="227"/>
      <c r="F6" s="192"/>
      <c r="G6" s="184"/>
      <c r="H6" s="184"/>
      <c r="I6" s="184"/>
      <c r="J6" s="184"/>
      <c r="K6" s="192"/>
      <c r="L6" s="188" t="s">
        <v>93</v>
      </c>
      <c r="M6" s="228">
        <f>IF(E6=1,C6,(IF(E7=1,C7,(IF(E8=1,C8,(IF(E9=1,C9,1.1)))))))</f>
        <v>1.1000000000000001</v>
      </c>
      <c r="N6" s="229"/>
      <c r="O6" s="230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9">
      <c r="A7" s="194" t="s">
        <v>95</v>
      </c>
      <c r="B7" s="231">
        <v>8</v>
      </c>
      <c r="C7" s="195" t="s">
        <v>132</v>
      </c>
      <c r="D7" s="232"/>
      <c r="E7" s="232"/>
      <c r="F7" s="192"/>
      <c r="G7" s="184"/>
      <c r="H7" s="184"/>
      <c r="I7" s="184"/>
      <c r="J7" s="184"/>
      <c r="K7" s="192"/>
      <c r="L7" s="194" t="s">
        <v>95</v>
      </c>
      <c r="M7" s="233">
        <f>IF(E12=2,C12,(IF(E13=2,C13,(IF(E14=2,C15,(IF(E15=2,C14,2.2)))))))</f>
        <v>2.2000000000000002</v>
      </c>
      <c r="N7" s="229"/>
      <c r="O7" s="226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ht="19">
      <c r="A8" s="272" t="s">
        <v>200</v>
      </c>
      <c r="B8" s="226">
        <v>9</v>
      </c>
      <c r="C8" s="195" t="s">
        <v>224</v>
      </c>
      <c r="D8" s="227"/>
      <c r="E8" s="227"/>
      <c r="F8" s="192"/>
      <c r="G8" s="187" t="s">
        <v>49</v>
      </c>
      <c r="H8" s="184"/>
      <c r="I8" s="225" t="s">
        <v>210</v>
      </c>
      <c r="J8" s="225" t="s">
        <v>211</v>
      </c>
      <c r="K8" s="192"/>
      <c r="L8" s="272" t="s">
        <v>200</v>
      </c>
      <c r="M8" s="233">
        <f>IF(J10=2,H10,(IF(J11=2,H11,(IF(J12=2,H12,(IF(J13=2,H13,2.5)))))))</f>
        <v>2.5</v>
      </c>
      <c r="N8" s="229"/>
      <c r="O8" s="226"/>
      <c r="P8" s="184"/>
      <c r="Q8" s="187" t="s">
        <v>56</v>
      </c>
      <c r="S8" s="225" t="s">
        <v>210</v>
      </c>
      <c r="T8" s="225" t="s">
        <v>211</v>
      </c>
      <c r="U8" s="184"/>
      <c r="V8" s="184"/>
      <c r="W8" s="184"/>
      <c r="X8" s="184"/>
      <c r="Y8" s="184"/>
    </row>
    <row r="9" spans="1:25" ht="19">
      <c r="A9" s="196" t="s">
        <v>96</v>
      </c>
      <c r="B9" s="234">
        <v>16</v>
      </c>
      <c r="C9" s="235">
        <v>16</v>
      </c>
      <c r="D9" s="236"/>
      <c r="E9" s="236"/>
      <c r="F9" s="192"/>
      <c r="G9" s="187" t="s">
        <v>51</v>
      </c>
      <c r="H9" s="187"/>
      <c r="I9" s="187"/>
      <c r="J9" s="187">
        <v>5</v>
      </c>
      <c r="K9" s="237"/>
      <c r="L9" s="184"/>
      <c r="M9" s="184"/>
      <c r="N9" s="184"/>
      <c r="O9" s="184"/>
      <c r="P9" s="187"/>
      <c r="Q9" s="187" t="s">
        <v>51</v>
      </c>
      <c r="R9" s="187"/>
      <c r="S9" s="187"/>
      <c r="T9" s="187">
        <v>11</v>
      </c>
      <c r="U9" s="184"/>
      <c r="V9" s="184"/>
      <c r="W9" s="184"/>
      <c r="X9" s="184"/>
      <c r="Y9" s="184"/>
    </row>
    <row r="10" spans="1:25" ht="19">
      <c r="A10" s="192"/>
      <c r="B10" s="192"/>
      <c r="C10" s="192"/>
      <c r="D10" s="192"/>
      <c r="E10" s="192"/>
      <c r="F10" s="192"/>
      <c r="G10" s="188" t="s">
        <v>93</v>
      </c>
      <c r="H10" s="229">
        <f>IF(E6=3,C6,(IF(E7=3,C7,(IF(E8=3,C8,(IF(E9=3,C9,3.1)))))))</f>
        <v>3.1</v>
      </c>
      <c r="I10" s="238"/>
      <c r="J10" s="227"/>
      <c r="K10" s="192"/>
      <c r="L10" s="184"/>
      <c r="M10" s="184"/>
      <c r="N10" s="184"/>
      <c r="O10" s="184"/>
      <c r="P10" s="184"/>
      <c r="Q10" s="188" t="s">
        <v>93</v>
      </c>
      <c r="R10" s="229">
        <f>IF(O6=1,M6,(IF(O7=1,M7,(IF(O8=1,M8,1.7)))))</f>
        <v>1.7</v>
      </c>
      <c r="S10" s="238"/>
      <c r="T10" s="227"/>
      <c r="U10" s="184"/>
      <c r="V10" s="184"/>
      <c r="W10" s="184"/>
      <c r="X10" s="184"/>
      <c r="Y10" s="184"/>
    </row>
    <row r="11" spans="1:25" ht="19">
      <c r="A11" s="187" t="s">
        <v>4</v>
      </c>
      <c r="B11" s="187"/>
      <c r="C11" s="187"/>
      <c r="D11" s="187"/>
      <c r="E11" s="187">
        <v>2</v>
      </c>
      <c r="F11" s="184"/>
      <c r="G11" s="194" t="s">
        <v>95</v>
      </c>
      <c r="H11" s="229">
        <f>IF(E6=4,C6,(IF(E7=4,C7,(IF(E8=4,C8,(IF(E9=4,C9,4.1)))))))</f>
        <v>4.0999999999999996</v>
      </c>
      <c r="I11" s="239"/>
      <c r="J11" s="232"/>
      <c r="K11" s="184"/>
      <c r="L11" s="184"/>
      <c r="M11" s="184"/>
      <c r="N11" s="184"/>
      <c r="O11" s="184"/>
      <c r="P11" s="184"/>
      <c r="Q11" s="194" t="s">
        <v>95</v>
      </c>
      <c r="R11" s="240">
        <f>IF(O6=2,M6,(IF(O7=2,M7,(IF(O8=2,M8,2.7)))))</f>
        <v>2.7</v>
      </c>
      <c r="S11" s="239"/>
      <c r="T11" s="232"/>
      <c r="U11" s="184"/>
      <c r="V11" s="241" t="s">
        <v>50</v>
      </c>
      <c r="W11" s="182"/>
      <c r="X11" s="225" t="s">
        <v>210</v>
      </c>
      <c r="Y11" s="225" t="s">
        <v>211</v>
      </c>
    </row>
    <row r="12" spans="1:25" ht="19">
      <c r="A12" s="188" t="s">
        <v>93</v>
      </c>
      <c r="B12" s="230">
        <v>4</v>
      </c>
      <c r="C12" s="195" t="s">
        <v>128</v>
      </c>
      <c r="D12" s="242"/>
      <c r="E12" s="230"/>
      <c r="F12" s="192"/>
      <c r="G12" s="272" t="s">
        <v>200</v>
      </c>
      <c r="H12" s="229">
        <f>IF(E12=3,C12,(IF(E13=3,C13,(IF(E14=3,C14,(IF(E15=3,C15,3.2)))))))</f>
        <v>3.2</v>
      </c>
      <c r="I12" s="238"/>
      <c r="J12" s="227"/>
      <c r="K12" s="192"/>
      <c r="L12" s="187" t="s">
        <v>221</v>
      </c>
      <c r="M12" s="187" t="s">
        <v>2</v>
      </c>
      <c r="N12" s="187"/>
      <c r="O12" s="187">
        <v>8</v>
      </c>
      <c r="P12" s="184"/>
      <c r="Q12" s="272" t="s">
        <v>200</v>
      </c>
      <c r="R12" s="229">
        <f>IF(O13=1,M13,(IF(O14=1,M14,(IF(O15=1,M15,1.8)))))</f>
        <v>1.8</v>
      </c>
      <c r="S12" s="238"/>
      <c r="T12" s="227"/>
      <c r="U12" s="184"/>
      <c r="V12" s="241"/>
      <c r="W12" s="241"/>
      <c r="X12" s="241"/>
      <c r="Y12" s="187">
        <v>13</v>
      </c>
    </row>
    <row r="13" spans="1:25" ht="19">
      <c r="A13" s="194" t="s">
        <v>95</v>
      </c>
      <c r="B13" s="226">
        <v>5</v>
      </c>
      <c r="C13" s="195" t="s">
        <v>131</v>
      </c>
      <c r="D13" s="243"/>
      <c r="E13" s="226"/>
      <c r="F13" s="192"/>
      <c r="G13" s="196" t="s">
        <v>96</v>
      </c>
      <c r="H13" s="244">
        <f>IF(E12=4,C12,(IF(E13=4,C13,(IF(E14=4,C14,(IF(E15=4,C15,4.2)))))))</f>
        <v>4.2</v>
      </c>
      <c r="I13" s="229"/>
      <c r="J13" s="226"/>
      <c r="K13" s="192"/>
      <c r="L13" s="188" t="s">
        <v>93</v>
      </c>
      <c r="M13" s="228">
        <f>IF(E6=2,C6,(IF(E7=2,C7,(IF(E8=2,C8,(IF(E9=2,C9,2.1)))))))</f>
        <v>2.1</v>
      </c>
      <c r="N13" s="229"/>
      <c r="O13" s="230"/>
      <c r="P13" s="184"/>
      <c r="Q13" s="196" t="s">
        <v>96</v>
      </c>
      <c r="R13" s="235">
        <f>IF(O13=2,M13,(IF(O14=2,M14,(IF(O15=2,M15,2.8)))))</f>
        <v>2.8</v>
      </c>
      <c r="S13" s="245"/>
      <c r="T13" s="236"/>
      <c r="U13" s="184"/>
      <c r="V13" s="188" t="s">
        <v>93</v>
      </c>
      <c r="W13" s="229">
        <f>IF(T10=1,R10,(IF(T11=1,R11,(IF(T12=1,R12,(IF(T13=1,R13,1.11)))))))</f>
        <v>1.1100000000000001</v>
      </c>
      <c r="X13" s="246"/>
      <c r="Y13" s="247"/>
    </row>
    <row r="14" spans="1:25" ht="19">
      <c r="A14" s="272" t="s">
        <v>200</v>
      </c>
      <c r="B14" s="226">
        <v>12</v>
      </c>
      <c r="C14" s="195" t="s">
        <v>226</v>
      </c>
      <c r="D14" s="243"/>
      <c r="E14" s="226"/>
      <c r="F14" s="192"/>
      <c r="G14" s="192"/>
      <c r="H14" s="248"/>
      <c r="I14" s="248"/>
      <c r="J14" s="192"/>
      <c r="K14" s="192"/>
      <c r="L14" s="194" t="s">
        <v>95</v>
      </c>
      <c r="M14" s="233">
        <f>IF(E12=1,C12,(IF(E13=1,C13,(IF(E14=1,C14,(IF(E15=1,C15,1.2)))))))</f>
        <v>1.2</v>
      </c>
      <c r="N14" s="229"/>
      <c r="O14" s="226"/>
      <c r="P14" s="184"/>
      <c r="Q14" s="192"/>
      <c r="R14" s="248"/>
      <c r="S14" s="248"/>
      <c r="T14" s="192"/>
      <c r="U14" s="184"/>
      <c r="V14" s="194" t="s">
        <v>95</v>
      </c>
      <c r="W14" s="229">
        <f>IF(T10=2,R10,(IF(T11=2,R11,(IF(T12=2,R12,(IF(T13=2,R13,2.11)))))))</f>
        <v>2.11</v>
      </c>
      <c r="X14" s="229"/>
      <c r="Y14" s="195"/>
    </row>
    <row r="15" spans="1:25" ht="19">
      <c r="A15" s="196" t="s">
        <v>96</v>
      </c>
      <c r="B15" s="234">
        <v>13</v>
      </c>
      <c r="C15" s="255" t="s">
        <v>134</v>
      </c>
      <c r="D15" s="249"/>
      <c r="E15" s="234"/>
      <c r="F15" s="192"/>
      <c r="G15" s="192"/>
      <c r="H15" s="248"/>
      <c r="I15" s="248"/>
      <c r="J15" s="192"/>
      <c r="K15" s="184"/>
      <c r="L15" s="272" t="s">
        <v>200</v>
      </c>
      <c r="M15" s="233">
        <f>IF(J10=1,H10,(IF(J11=1,H11,(IF(J12=1,H12,(IF(J13=1,H13,1.5)))))))</f>
        <v>1.5</v>
      </c>
      <c r="N15" s="229"/>
      <c r="O15" s="226"/>
      <c r="P15" s="184"/>
      <c r="Q15" s="187" t="s">
        <v>30</v>
      </c>
      <c r="R15" s="250"/>
      <c r="S15" s="250"/>
      <c r="T15" s="187">
        <v>12</v>
      </c>
      <c r="U15" s="184"/>
      <c r="V15" s="272" t="s">
        <v>200</v>
      </c>
      <c r="W15" s="229">
        <f>IF(T16=1,R16,(IF(T17=1,R17,(IF(T18=1,R18,(IF(T19=1,R19,1.12)))))))</f>
        <v>1.1200000000000001</v>
      </c>
      <c r="X15" s="235"/>
      <c r="Y15" s="251"/>
    </row>
    <row r="16" spans="1:25" ht="19">
      <c r="A16" s="192"/>
      <c r="B16" s="192"/>
      <c r="C16" s="192"/>
      <c r="D16" s="192"/>
      <c r="E16" s="192"/>
      <c r="F16" s="192"/>
      <c r="G16" s="187" t="s">
        <v>30</v>
      </c>
      <c r="H16" s="187"/>
      <c r="I16" s="187"/>
      <c r="J16" s="187">
        <v>6</v>
      </c>
      <c r="K16" s="184"/>
      <c r="L16" s="184"/>
      <c r="M16" s="184"/>
      <c r="N16" s="184"/>
      <c r="O16" s="184"/>
      <c r="P16" s="184"/>
      <c r="Q16" s="188" t="s">
        <v>93</v>
      </c>
      <c r="R16" s="228">
        <f>IF(O20=1,M20,(IF(O21=1,M21,(IF(O22=1,M22,1.9)))))</f>
        <v>1.9</v>
      </c>
      <c r="S16" s="229"/>
      <c r="T16" s="230"/>
      <c r="U16" s="184"/>
      <c r="V16" s="196" t="s">
        <v>96</v>
      </c>
      <c r="W16" s="229">
        <f>IF(T16=2,R16,(IF(T17=2,R17,(IF(T18=2,R18,(IF(T19=2,R19,2.12)))))))</f>
        <v>2.12</v>
      </c>
      <c r="X16" s="235"/>
      <c r="Y16" s="251"/>
    </row>
    <row r="17" spans="1:25" ht="19">
      <c r="A17" s="187" t="s">
        <v>8</v>
      </c>
      <c r="B17" s="187"/>
      <c r="C17" s="187"/>
      <c r="D17" s="187"/>
      <c r="E17" s="187">
        <v>3</v>
      </c>
      <c r="F17" s="184"/>
      <c r="G17" s="188" t="s">
        <v>93</v>
      </c>
      <c r="H17" s="229">
        <f>IF(E18=3,C18,(IF(E19=3,C19,(IF(E20=3,C20,(IF(E21=3,C21,3.3)))))))</f>
        <v>3.3</v>
      </c>
      <c r="I17" s="229"/>
      <c r="J17" s="226"/>
      <c r="K17" s="184"/>
      <c r="L17" s="182"/>
      <c r="M17" s="182"/>
      <c r="N17" s="182"/>
      <c r="O17" s="182"/>
      <c r="P17" s="184"/>
      <c r="Q17" s="194" t="s">
        <v>95</v>
      </c>
      <c r="R17" s="233">
        <f>IF(O20=2,M20,(IF(O21=2,M21,(IF(O22=2,M22,2.9)))))</f>
        <v>2.9</v>
      </c>
      <c r="S17" s="229"/>
      <c r="T17" s="226"/>
      <c r="U17" s="184"/>
      <c r="V17" s="182"/>
      <c r="W17" s="182"/>
      <c r="X17" s="182"/>
      <c r="Y17" s="182"/>
    </row>
    <row r="18" spans="1:25" ht="19">
      <c r="A18" s="188" t="s">
        <v>93</v>
      </c>
      <c r="B18" s="230">
        <v>3</v>
      </c>
      <c r="C18" s="195" t="s">
        <v>126</v>
      </c>
      <c r="D18" s="242"/>
      <c r="E18" s="230"/>
      <c r="F18" s="192"/>
      <c r="G18" s="194" t="s">
        <v>95</v>
      </c>
      <c r="H18" s="252">
        <f>IF(E18=4,C18,(IF(E19=4,C19,(IF(E20=4,C20,(IF(E21=4,C21,4.3)))))))</f>
        <v>4.3</v>
      </c>
      <c r="I18" s="229"/>
      <c r="J18" s="226"/>
      <c r="K18" s="184"/>
      <c r="L18" s="187"/>
      <c r="M18" s="184"/>
      <c r="N18" s="184"/>
      <c r="O18" s="184"/>
      <c r="P18" s="184"/>
      <c r="Q18" s="272" t="s">
        <v>200</v>
      </c>
      <c r="R18" s="253">
        <f>IF(O27=1,M27,(IF(O28=1,M28,(IF(O29=1,M29,1.1)))))</f>
        <v>1.1000000000000001</v>
      </c>
      <c r="S18" s="229"/>
      <c r="T18" s="226"/>
      <c r="U18" s="184"/>
      <c r="V18" s="184"/>
      <c r="W18" s="184"/>
      <c r="X18" s="184"/>
      <c r="Y18" s="184"/>
    </row>
    <row r="19" spans="1:25" ht="19">
      <c r="A19" s="194" t="s">
        <v>95</v>
      </c>
      <c r="B19" s="226">
        <v>6</v>
      </c>
      <c r="C19" s="195" t="s">
        <v>123</v>
      </c>
      <c r="D19" s="243"/>
      <c r="E19" s="226"/>
      <c r="F19" s="192"/>
      <c r="G19" s="272" t="s">
        <v>200</v>
      </c>
      <c r="H19" s="252">
        <f>IF(E24=3,C24,(IF(E25=3,C25,(IF(E26=3,C26,(IF(E27=3,C27,3.4)))))))</f>
        <v>3.4</v>
      </c>
      <c r="I19" s="229"/>
      <c r="J19" s="226"/>
      <c r="K19" s="192"/>
      <c r="L19" s="187" t="s">
        <v>222</v>
      </c>
      <c r="M19" s="187" t="s">
        <v>2</v>
      </c>
      <c r="N19" s="187"/>
      <c r="O19" s="187">
        <v>9</v>
      </c>
      <c r="P19" s="184"/>
      <c r="Q19" s="196" t="s">
        <v>96</v>
      </c>
      <c r="R19" s="254">
        <f>IF(O27=2,M27,(IF(O28=2,M28,(IF(O29=2,M29,2.1)))))</f>
        <v>2.1</v>
      </c>
      <c r="S19" s="229"/>
      <c r="T19" s="234"/>
      <c r="U19" s="184"/>
      <c r="V19" s="184"/>
      <c r="W19" s="184"/>
      <c r="X19" s="184"/>
      <c r="Y19" s="184"/>
    </row>
    <row r="20" spans="1:25" ht="19">
      <c r="A20" s="272" t="s">
        <v>200</v>
      </c>
      <c r="B20" s="226">
        <v>11</v>
      </c>
      <c r="C20" s="195" t="s">
        <v>227</v>
      </c>
      <c r="D20" s="243"/>
      <c r="E20" s="226"/>
      <c r="F20" s="192"/>
      <c r="G20" s="196" t="s">
        <v>96</v>
      </c>
      <c r="H20" s="229">
        <f>IF(E24=4,C24,(IF(E25=4,C25,(IF(E26=4,C26,(IF(E27=4,C27,4.4)))))))</f>
        <v>4.4000000000000004</v>
      </c>
      <c r="I20" s="226"/>
      <c r="J20" s="226"/>
      <c r="K20" s="192"/>
      <c r="L20" s="188" t="s">
        <v>93</v>
      </c>
      <c r="M20" s="228">
        <f>IF(E18=1,C18,(IF(E19=1,C19,(IF(E20=1,C20,(IF(E21=1,C21,1.3)))))))</f>
        <v>1.3</v>
      </c>
      <c r="N20" s="229"/>
      <c r="O20" s="230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9">
      <c r="A21" s="196" t="s">
        <v>96</v>
      </c>
      <c r="B21" s="226">
        <v>14</v>
      </c>
      <c r="C21" s="229">
        <v>14</v>
      </c>
      <c r="D21" s="243"/>
      <c r="E21" s="226"/>
      <c r="F21" s="192"/>
      <c r="G21" s="184"/>
      <c r="H21" s="184"/>
      <c r="I21" s="184"/>
      <c r="J21" s="184"/>
      <c r="K21" s="192"/>
      <c r="L21" s="194" t="s">
        <v>95</v>
      </c>
      <c r="M21" s="233">
        <f>IF(E24=2,C24,(IF(E25=2,C25,(IF(E26=2,C26,(IF(E27=2,C27,2.4)))))))</f>
        <v>2.4</v>
      </c>
      <c r="N21" s="229"/>
      <c r="O21" s="226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9">
      <c r="L22" s="272" t="s">
        <v>200</v>
      </c>
      <c r="M22" s="233">
        <f>IF(J17=1,H17,(IF(J18=1,H18,(IF(J19=1,H19,(IF(J20=1,H20,1.6)))))))</f>
        <v>1.6</v>
      </c>
      <c r="N22" s="229"/>
      <c r="O22" s="226"/>
    </row>
    <row r="23" spans="1:25" ht="19">
      <c r="A23" s="187" t="s">
        <v>10</v>
      </c>
      <c r="B23" s="187"/>
      <c r="C23" s="187"/>
      <c r="D23" s="187"/>
      <c r="E23" s="187">
        <v>4</v>
      </c>
      <c r="L23" s="184"/>
      <c r="M23" s="184"/>
      <c r="N23" s="184"/>
      <c r="O23" s="184"/>
    </row>
    <row r="24" spans="1:25" ht="19">
      <c r="A24" s="188" t="s">
        <v>93</v>
      </c>
      <c r="B24" s="230">
        <v>2</v>
      </c>
      <c r="C24" s="195" t="s">
        <v>129</v>
      </c>
      <c r="D24" s="242"/>
      <c r="E24" s="230"/>
      <c r="L24" s="184"/>
      <c r="M24" s="184"/>
      <c r="N24" s="184"/>
      <c r="O24" s="184"/>
    </row>
    <row r="25" spans="1:25" ht="19">
      <c r="A25" s="194" t="s">
        <v>95</v>
      </c>
      <c r="B25" s="226">
        <v>7</v>
      </c>
      <c r="C25" s="195" t="s">
        <v>127</v>
      </c>
      <c r="D25" s="243"/>
      <c r="E25" s="226"/>
      <c r="L25" s="184"/>
      <c r="M25" s="184"/>
      <c r="N25" s="184"/>
      <c r="O25" s="184"/>
    </row>
    <row r="26" spans="1:25" ht="19">
      <c r="A26" s="272" t="s">
        <v>200</v>
      </c>
      <c r="B26" s="226">
        <v>10</v>
      </c>
      <c r="C26" s="195" t="s">
        <v>228</v>
      </c>
      <c r="D26" s="243"/>
      <c r="E26" s="226"/>
      <c r="L26" s="187" t="s">
        <v>223</v>
      </c>
      <c r="M26" s="187" t="s">
        <v>2</v>
      </c>
      <c r="N26" s="187"/>
      <c r="O26" s="187">
        <v>10</v>
      </c>
    </row>
    <row r="27" spans="1:25" ht="19">
      <c r="A27" s="196" t="s">
        <v>96</v>
      </c>
      <c r="B27" s="226">
        <v>15</v>
      </c>
      <c r="C27" s="229">
        <v>15</v>
      </c>
      <c r="D27" s="243"/>
      <c r="E27" s="226"/>
      <c r="L27" s="188" t="s">
        <v>93</v>
      </c>
      <c r="M27" s="228">
        <f>IF(E18=2,C18,(IF(E19=2,C19,(IF(E20=2,C20,(IF(E21=2,C21,2.3)))))))</f>
        <v>2.2999999999999998</v>
      </c>
      <c r="N27" s="229"/>
      <c r="O27" s="230"/>
    </row>
    <row r="28" spans="1:25" ht="19">
      <c r="L28" s="194" t="s">
        <v>95</v>
      </c>
      <c r="M28" s="233">
        <f>IF(J17=1,H17,(IF(J18=1,H18,(IF(J19=1,H19,(IF(J20=1,H20,1.4)))))))</f>
        <v>1.4</v>
      </c>
      <c r="N28" s="229"/>
      <c r="O28" s="226"/>
    </row>
    <row r="29" spans="1:25" ht="19">
      <c r="L29" s="272" t="s">
        <v>200</v>
      </c>
      <c r="M29" s="233">
        <f>IF(J17=2,H17,(IF(J18=2,H18,(IF(J19=2,H19,(IF(J20=2,H20,2.6)))))))</f>
        <v>2.6</v>
      </c>
      <c r="N29" s="229"/>
      <c r="O29" s="226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3"/>
  <sheetViews>
    <sheetView workbookViewId="0">
      <selection activeCell="M9" sqref="M9"/>
    </sheetView>
  </sheetViews>
  <sheetFormatPr baseColWidth="10" defaultRowHeight="13"/>
  <cols>
    <col min="2" max="2" width="5.33203125" hidden="1" customWidth="1"/>
    <col min="3" max="3" width="17.33203125" customWidth="1"/>
    <col min="8" max="8" width="30.33203125" customWidth="1"/>
    <col min="13" max="13" width="23.5" customWidth="1"/>
    <col min="14" max="14" width="15" customWidth="1"/>
  </cols>
  <sheetData>
    <row r="1" spans="1:27" ht="18">
      <c r="A1" s="256" t="s">
        <v>229</v>
      </c>
    </row>
    <row r="4" spans="1:27" ht="21">
      <c r="A4" s="202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203"/>
      <c r="O4" s="203"/>
      <c r="P4" s="203"/>
      <c r="Q4" s="203"/>
      <c r="R4" s="203"/>
      <c r="S4" s="203"/>
      <c r="T4" s="203"/>
      <c r="U4" s="205"/>
      <c r="V4" s="205"/>
      <c r="W4" s="205"/>
      <c r="X4" s="205"/>
      <c r="Y4" s="205"/>
      <c r="Z4" s="205"/>
      <c r="AA4" s="205"/>
    </row>
    <row r="5" spans="1:27" ht="19">
      <c r="A5" s="206" t="s">
        <v>46</v>
      </c>
      <c r="B5" s="207"/>
      <c r="C5" s="207"/>
      <c r="D5" s="208" t="s">
        <v>210</v>
      </c>
      <c r="E5" s="208" t="s">
        <v>211</v>
      </c>
      <c r="F5" s="207"/>
      <c r="G5" s="205"/>
      <c r="H5" s="207"/>
      <c r="I5" s="207"/>
      <c r="J5" s="207"/>
      <c r="K5" s="207"/>
      <c r="L5" s="206" t="s">
        <v>66</v>
      </c>
      <c r="M5" s="207"/>
      <c r="N5" s="208" t="s">
        <v>210</v>
      </c>
      <c r="O5" s="208" t="s">
        <v>211</v>
      </c>
      <c r="P5" s="207"/>
      <c r="Q5" s="207"/>
      <c r="R5" s="207"/>
      <c r="S5" s="207"/>
      <c r="T5" s="207"/>
      <c r="U5" s="205"/>
      <c r="V5" s="205"/>
      <c r="W5" s="205"/>
      <c r="X5" s="205"/>
      <c r="Y5" s="205"/>
      <c r="Z5" s="205"/>
      <c r="AA5" s="205"/>
    </row>
    <row r="6" spans="1:27" ht="19">
      <c r="A6" s="206" t="s">
        <v>47</v>
      </c>
      <c r="B6" s="206"/>
      <c r="C6" s="206"/>
      <c r="D6" s="206"/>
      <c r="E6" s="206">
        <v>1</v>
      </c>
      <c r="F6" s="206"/>
      <c r="G6" s="206"/>
      <c r="H6" s="206"/>
      <c r="I6" s="206"/>
      <c r="J6" s="206"/>
      <c r="K6" s="206"/>
      <c r="L6" s="206" t="s">
        <v>54</v>
      </c>
      <c r="M6" s="206" t="s">
        <v>2</v>
      </c>
      <c r="N6" s="206"/>
      <c r="O6" s="206">
        <v>4</v>
      </c>
      <c r="P6" s="209"/>
      <c r="Q6" s="207"/>
      <c r="R6" s="207"/>
      <c r="S6" s="207"/>
      <c r="T6" s="207"/>
      <c r="U6" s="205"/>
      <c r="V6" s="205"/>
      <c r="W6" s="205"/>
      <c r="X6" s="205"/>
      <c r="Y6" s="205"/>
      <c r="Z6" s="205"/>
      <c r="AA6" s="205"/>
    </row>
    <row r="7" spans="1:27" ht="19">
      <c r="A7" s="188" t="s">
        <v>93</v>
      </c>
      <c r="B7" s="210">
        <v>1</v>
      </c>
      <c r="C7" s="211" t="s">
        <v>137</v>
      </c>
      <c r="D7" s="212"/>
      <c r="E7" s="210"/>
      <c r="F7" s="207"/>
      <c r="G7" s="207"/>
      <c r="H7" s="207"/>
      <c r="I7" s="207"/>
      <c r="J7" s="207"/>
      <c r="K7" s="207"/>
      <c r="L7" s="188" t="s">
        <v>93</v>
      </c>
      <c r="M7" s="213">
        <f>IF(E7=1,C7,(IF(E8=1,C8,(IF(E9=1,C9,(IF(E10=1,C10,1.1)))))))</f>
        <v>1.1000000000000001</v>
      </c>
      <c r="N7" s="214"/>
      <c r="O7" s="210"/>
      <c r="P7" s="215"/>
      <c r="Q7" s="207"/>
      <c r="R7" s="207"/>
      <c r="S7" s="207"/>
      <c r="T7" s="207"/>
      <c r="U7" s="205"/>
      <c r="V7" s="205"/>
      <c r="W7" s="205"/>
      <c r="X7" s="205"/>
      <c r="Y7" s="205"/>
      <c r="Z7" s="205"/>
      <c r="AA7" s="205"/>
    </row>
    <row r="8" spans="1:27" ht="19">
      <c r="A8" s="194" t="s">
        <v>95</v>
      </c>
      <c r="B8" s="216">
        <v>4</v>
      </c>
      <c r="C8" s="217" t="s">
        <v>139</v>
      </c>
      <c r="D8" s="218"/>
      <c r="E8" s="216"/>
      <c r="F8" s="207"/>
      <c r="G8" s="206" t="s">
        <v>49</v>
      </c>
      <c r="H8" s="207"/>
      <c r="I8" s="208" t="s">
        <v>210</v>
      </c>
      <c r="J8" s="208" t="s">
        <v>211</v>
      </c>
      <c r="K8" s="207"/>
      <c r="L8" s="194" t="s">
        <v>95</v>
      </c>
      <c r="M8" s="219">
        <f>IF(E7=2,C7,(IF(E8=2,C8,(IF(E9=2,C9,(IF(E10=2,C10,2.1)))))))</f>
        <v>2.1</v>
      </c>
      <c r="N8" s="214"/>
      <c r="O8" s="216"/>
      <c r="P8" s="215"/>
      <c r="Q8" s="206" t="s">
        <v>50</v>
      </c>
      <c r="R8" s="207"/>
      <c r="S8" s="208" t="s">
        <v>210</v>
      </c>
      <c r="T8" s="208" t="s">
        <v>211</v>
      </c>
      <c r="U8" s="205"/>
      <c r="V8" s="205"/>
      <c r="W8" s="205"/>
      <c r="X8" s="205"/>
      <c r="Y8" s="205"/>
      <c r="Z8" s="205"/>
      <c r="AA8" s="205"/>
    </row>
    <row r="9" spans="1:27" ht="19">
      <c r="A9" s="272" t="s">
        <v>200</v>
      </c>
      <c r="B9" s="216">
        <v>5</v>
      </c>
      <c r="C9" s="211" t="s">
        <v>231</v>
      </c>
      <c r="D9" s="218"/>
      <c r="E9" s="216"/>
      <c r="F9" s="207"/>
      <c r="G9" s="206" t="s">
        <v>51</v>
      </c>
      <c r="H9" s="206"/>
      <c r="I9" s="206"/>
      <c r="J9" s="206">
        <v>3</v>
      </c>
      <c r="K9" s="207"/>
      <c r="L9" s="272" t="s">
        <v>200</v>
      </c>
      <c r="M9" s="219">
        <f>IF(J10=2,H10,(IF(J11=2,H11,(IF(J12=2,H12,(IF(J13=2,H13,2.3)))))))</f>
        <v>2.2999999999999998</v>
      </c>
      <c r="N9" s="214"/>
      <c r="O9" s="216"/>
      <c r="P9" s="207"/>
      <c r="Q9" s="220"/>
      <c r="R9" s="206"/>
      <c r="S9" s="206"/>
      <c r="T9" s="206">
        <v>6</v>
      </c>
      <c r="U9" s="205"/>
      <c r="V9" s="205"/>
      <c r="W9" s="205"/>
      <c r="X9" s="205"/>
      <c r="Y9" s="205"/>
      <c r="Z9" s="205"/>
      <c r="AA9" s="205"/>
    </row>
    <row r="10" spans="1:27" ht="19">
      <c r="A10" s="196" t="s">
        <v>96</v>
      </c>
      <c r="B10" s="221">
        <v>8</v>
      </c>
      <c r="C10" s="257">
        <v>8</v>
      </c>
      <c r="D10" s="222"/>
      <c r="E10" s="221"/>
      <c r="F10" s="207"/>
      <c r="G10" s="188" t="s">
        <v>93</v>
      </c>
      <c r="H10" s="214">
        <f>IF(E7=3,C7,(IF(E8=3,C8,(IF(E9=3,C9,(IF(E10=3,C10,3.1)))))))</f>
        <v>3.1</v>
      </c>
      <c r="I10" s="213"/>
      <c r="J10" s="216"/>
      <c r="K10" s="207"/>
      <c r="L10" s="207"/>
      <c r="M10" s="207"/>
      <c r="N10" s="207"/>
      <c r="O10" s="207"/>
      <c r="P10" s="207"/>
      <c r="Q10" s="188" t="s">
        <v>93</v>
      </c>
      <c r="R10" s="213">
        <f>IF(O7=1,M7,(IF(O8=1,M8,(IF(O9=1,M9,1.4)))))</f>
        <v>1.4</v>
      </c>
      <c r="S10" s="214"/>
      <c r="T10" s="216"/>
      <c r="U10" s="205"/>
      <c r="V10" s="205"/>
      <c r="W10" s="205"/>
      <c r="X10" s="205"/>
      <c r="Y10" s="205"/>
      <c r="Z10" s="205"/>
      <c r="AA10" s="205"/>
    </row>
    <row r="11" spans="1:27" ht="19">
      <c r="A11" s="207"/>
      <c r="B11" s="207"/>
      <c r="C11" s="207"/>
      <c r="D11" s="207"/>
      <c r="E11" s="207"/>
      <c r="F11" s="207"/>
      <c r="G11" s="194" t="s">
        <v>95</v>
      </c>
      <c r="H11" s="214">
        <f>IF(E7=4,C7,(IF(E8=4,C8,(IF(E9=4,C9,(IF(E10=4,C10,4.1)))))))</f>
        <v>4.0999999999999996</v>
      </c>
      <c r="I11" s="219"/>
      <c r="J11" s="216"/>
      <c r="K11" s="207"/>
      <c r="L11" s="207"/>
      <c r="M11" s="207"/>
      <c r="N11" s="207"/>
      <c r="O11" s="207"/>
      <c r="P11" s="207"/>
      <c r="Q11" s="194" t="s">
        <v>95</v>
      </c>
      <c r="R11" s="219">
        <f>IF(O7=2,M7,(IF(O8=2,M8,(IF(O9=2,M9,2.4)))))</f>
        <v>2.4</v>
      </c>
      <c r="S11" s="214"/>
      <c r="T11" s="216"/>
      <c r="U11" s="205"/>
      <c r="V11" s="205"/>
      <c r="W11" s="205"/>
      <c r="X11" s="205"/>
      <c r="Y11" s="205"/>
      <c r="Z11" s="205"/>
      <c r="AA11" s="205"/>
    </row>
    <row r="12" spans="1:27" ht="19">
      <c r="A12" s="207"/>
      <c r="B12" s="207"/>
      <c r="C12" s="207"/>
      <c r="D12" s="207"/>
      <c r="E12" s="207"/>
      <c r="F12" s="207"/>
      <c r="G12" s="272" t="s">
        <v>200</v>
      </c>
      <c r="H12" s="214">
        <f>IF(E14=3,C14,(IF(E15=3,C15,(IF(E16=3,C16,(IF(E17=3,C17,3.2)))))))</f>
        <v>3.2</v>
      </c>
      <c r="I12" s="223"/>
      <c r="J12" s="221"/>
      <c r="K12" s="207"/>
      <c r="L12" s="207"/>
      <c r="M12" s="207"/>
      <c r="N12" s="207"/>
      <c r="O12" s="207"/>
      <c r="P12" s="207"/>
      <c r="Q12" s="272" t="s">
        <v>200</v>
      </c>
      <c r="R12" s="219">
        <f>IF(O14=1,M14,(IF(O15=1,M15,(IF(O16=1,M16,1.5)))))</f>
        <v>1.5</v>
      </c>
      <c r="S12" s="214"/>
      <c r="T12" s="221"/>
      <c r="U12" s="205"/>
      <c r="V12" s="205"/>
      <c r="W12" s="205"/>
      <c r="X12" s="205"/>
      <c r="Y12" s="205"/>
      <c r="Z12" s="205"/>
      <c r="AA12" s="205"/>
    </row>
    <row r="13" spans="1:27" ht="19">
      <c r="A13" s="206" t="s">
        <v>52</v>
      </c>
      <c r="B13" s="206"/>
      <c r="C13" s="206"/>
      <c r="D13" s="206"/>
      <c r="E13" s="206">
        <v>2</v>
      </c>
      <c r="F13" s="207"/>
      <c r="G13" s="196" t="s">
        <v>96</v>
      </c>
      <c r="H13" s="214">
        <f>IF(E14=4,C14,(IF(E15=4,C15,(IF(E16=4,C16,(IF(E17=4,C17,4.2)))))))</f>
        <v>4.2</v>
      </c>
      <c r="I13" s="223"/>
      <c r="J13" s="216"/>
      <c r="K13" s="207"/>
      <c r="L13" s="206" t="s">
        <v>55</v>
      </c>
      <c r="M13" s="206" t="s">
        <v>2</v>
      </c>
      <c r="N13" s="206"/>
      <c r="O13" s="206">
        <v>5</v>
      </c>
      <c r="P13" s="215"/>
      <c r="Q13" s="196" t="s">
        <v>96</v>
      </c>
      <c r="R13" s="223">
        <f>IF(O14=2,M14,(IF(O15=2,M15,(IF(O16=2,M16,2.5)))))</f>
        <v>2.5</v>
      </c>
      <c r="S13" s="214"/>
      <c r="T13" s="216"/>
      <c r="U13" s="205"/>
      <c r="V13" s="205"/>
      <c r="W13" s="205"/>
      <c r="X13" s="205"/>
      <c r="Y13" s="205"/>
      <c r="Z13" s="205"/>
      <c r="AA13" s="205"/>
    </row>
    <row r="14" spans="1:27" ht="19">
      <c r="A14" s="188" t="s">
        <v>93</v>
      </c>
      <c r="B14" s="210">
        <v>2</v>
      </c>
      <c r="C14" s="211" t="s">
        <v>138</v>
      </c>
      <c r="D14" s="212"/>
      <c r="E14" s="210"/>
      <c r="F14" s="207"/>
      <c r="G14" s="207"/>
      <c r="H14" s="207"/>
      <c r="I14" s="207"/>
      <c r="J14" s="207"/>
      <c r="K14" s="207"/>
      <c r="L14" s="188" t="s">
        <v>93</v>
      </c>
      <c r="M14" s="213">
        <f>IF(E14=1,C14,(IF(E15=1,C15,(IF(E16=1,C16,(IF(E17=1,C17,1.2)))))))</f>
        <v>1.2</v>
      </c>
      <c r="N14" s="214"/>
      <c r="O14" s="210"/>
      <c r="P14" s="215"/>
      <c r="Q14" s="207"/>
      <c r="R14" s="207"/>
      <c r="S14" s="207"/>
      <c r="T14" s="207"/>
      <c r="U14" s="205"/>
      <c r="V14" s="205"/>
      <c r="W14" s="205"/>
      <c r="X14" s="205"/>
      <c r="Y14" s="205"/>
      <c r="Z14" s="205"/>
      <c r="AA14" s="205"/>
    </row>
    <row r="15" spans="1:27" ht="19">
      <c r="A15" s="194" t="s">
        <v>95</v>
      </c>
      <c r="B15" s="216">
        <v>3</v>
      </c>
      <c r="C15" s="211" t="s">
        <v>142</v>
      </c>
      <c r="D15" s="218"/>
      <c r="E15" s="216"/>
      <c r="F15" s="207"/>
      <c r="G15" s="207"/>
      <c r="H15" s="207"/>
      <c r="I15" s="207"/>
      <c r="J15" s="207"/>
      <c r="K15" s="207"/>
      <c r="L15" s="194" t="s">
        <v>95</v>
      </c>
      <c r="M15" s="219">
        <f>IF(E14=2,C14,(IF(E15=2,C15,(IF(E16=2,C16,(IF(E17=2,C17,2.2)))))))</f>
        <v>2.2000000000000002</v>
      </c>
      <c r="N15" s="214"/>
      <c r="O15" s="216"/>
      <c r="P15" s="215"/>
      <c r="Q15" s="207"/>
      <c r="R15" s="207"/>
      <c r="S15" s="207"/>
      <c r="T15" s="207"/>
      <c r="U15" s="205"/>
      <c r="V15" s="205"/>
      <c r="W15" s="205"/>
      <c r="X15" s="205"/>
      <c r="Y15" s="205"/>
      <c r="Z15" s="205"/>
      <c r="AA15" s="205"/>
    </row>
    <row r="16" spans="1:27" ht="19">
      <c r="A16" s="272" t="s">
        <v>200</v>
      </c>
      <c r="B16" s="216">
        <v>6</v>
      </c>
      <c r="C16" s="217" t="s">
        <v>140</v>
      </c>
      <c r="D16" s="218"/>
      <c r="E16" s="216"/>
      <c r="F16" s="207"/>
      <c r="G16" s="207"/>
      <c r="H16" s="207"/>
      <c r="I16" s="207"/>
      <c r="J16" s="207"/>
      <c r="K16" s="207"/>
      <c r="L16" s="272" t="s">
        <v>200</v>
      </c>
      <c r="M16" s="219">
        <f>IF(J10=1,H10,(IF(J11=1,H11,(IF(J12=1,H12,(IF(J13=1,H13,1.3)))))))</f>
        <v>1.3</v>
      </c>
      <c r="N16" s="214"/>
      <c r="O16" s="216"/>
      <c r="P16" s="207"/>
      <c r="Q16" s="207"/>
      <c r="R16" s="207"/>
      <c r="S16" s="207"/>
      <c r="T16" s="207"/>
      <c r="U16" s="205"/>
      <c r="V16" s="205"/>
      <c r="W16" s="205"/>
      <c r="X16" s="205"/>
      <c r="Y16" s="205"/>
      <c r="Z16" s="205"/>
      <c r="AA16" s="205"/>
    </row>
    <row r="17" spans="1:27" ht="19">
      <c r="A17" s="196" t="s">
        <v>96</v>
      </c>
      <c r="B17" s="221">
        <v>7</v>
      </c>
      <c r="C17" s="224" t="s">
        <v>141</v>
      </c>
      <c r="D17" s="216"/>
      <c r="E17" s="221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5"/>
      <c r="V17" s="205"/>
      <c r="W17" s="205"/>
      <c r="X17" s="205"/>
      <c r="Y17" s="205"/>
      <c r="Z17" s="205"/>
      <c r="AA17" s="205"/>
    </row>
    <row r="18" spans="1:27" ht="16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</row>
    <row r="19" spans="1:27" ht="16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7" ht="16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</row>
    <row r="21" spans="1:27" ht="16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</row>
    <row r="22" spans="1:27" ht="16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</row>
    <row r="23" spans="1:27" ht="16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Y22"/>
  <sheetViews>
    <sheetView topLeftCell="D1" workbookViewId="0">
      <selection activeCell="R19" sqref="R19"/>
    </sheetView>
  </sheetViews>
  <sheetFormatPr baseColWidth="10" defaultColWidth="8.83203125" defaultRowHeight="13"/>
  <cols>
    <col min="1" max="1" width="9.1640625" customWidth="1"/>
    <col min="2" max="2" width="4" hidden="1" customWidth="1"/>
    <col min="3" max="3" width="22.83203125" customWidth="1"/>
    <col min="4" max="4" width="11.33203125" customWidth="1"/>
    <col min="5" max="5" width="7.83203125" customWidth="1"/>
    <col min="6" max="6" width="3" customWidth="1"/>
    <col min="7" max="7" width="12.83203125" customWidth="1"/>
    <col min="8" max="8" width="16.83203125" customWidth="1"/>
    <col min="9" max="9" width="9.5" customWidth="1"/>
    <col min="10" max="10" width="6.33203125" customWidth="1"/>
    <col min="11" max="11" width="4.6640625" customWidth="1"/>
    <col min="12" max="12" width="7.5" customWidth="1"/>
    <col min="13" max="13" width="23.83203125" customWidth="1"/>
    <col min="14" max="14" width="9.6640625" customWidth="1"/>
    <col min="15" max="15" width="10.6640625" customWidth="1"/>
    <col min="16" max="16" width="3.1640625" customWidth="1"/>
    <col min="17" max="17" width="10.33203125" customWidth="1"/>
    <col min="18" max="18" width="23.1640625" customWidth="1"/>
    <col min="19" max="19" width="9.33203125" customWidth="1"/>
    <col min="20" max="20" width="5.5" customWidth="1"/>
    <col min="23" max="23" width="20.1640625" customWidth="1"/>
    <col min="24" max="24" width="10.1640625" customWidth="1"/>
  </cols>
  <sheetData>
    <row r="2" spans="1:25" ht="14">
      <c r="A2" s="56"/>
      <c r="B2" s="2"/>
      <c r="C2" s="138" t="s">
        <v>102</v>
      </c>
      <c r="D2" s="2"/>
      <c r="E2" s="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5" spans="1:25" ht="19">
      <c r="A5" s="187" t="s">
        <v>46</v>
      </c>
      <c r="B5" s="184"/>
      <c r="C5" s="184"/>
      <c r="D5" s="225" t="s">
        <v>210</v>
      </c>
      <c r="E5" s="225" t="s">
        <v>211</v>
      </c>
      <c r="F5" s="187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9">
      <c r="A6" s="187" t="s">
        <v>1</v>
      </c>
      <c r="B6" s="187"/>
      <c r="C6" s="187"/>
      <c r="D6" s="187"/>
      <c r="E6" s="187">
        <v>1</v>
      </c>
      <c r="F6" s="187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9">
      <c r="A7" s="188" t="s">
        <v>93</v>
      </c>
      <c r="B7" s="226">
        <v>1</v>
      </c>
      <c r="C7" s="195" t="s">
        <v>120</v>
      </c>
      <c r="D7" s="227"/>
      <c r="E7" s="227"/>
      <c r="F7" s="192"/>
      <c r="G7" s="184"/>
      <c r="H7" s="184"/>
      <c r="I7" s="184"/>
      <c r="J7" s="184"/>
      <c r="K7" s="192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ht="19">
      <c r="A8" s="194" t="s">
        <v>95</v>
      </c>
      <c r="B8" s="231">
        <v>6</v>
      </c>
      <c r="C8" s="195" t="s">
        <v>124</v>
      </c>
      <c r="D8" s="232"/>
      <c r="E8" s="232"/>
      <c r="F8" s="192"/>
      <c r="G8" s="184"/>
      <c r="H8" s="184"/>
      <c r="I8" s="184"/>
      <c r="J8" s="184"/>
      <c r="K8" s="192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ht="19">
      <c r="A9" s="272" t="s">
        <v>200</v>
      </c>
      <c r="B9" s="226">
        <v>7</v>
      </c>
      <c r="C9" s="195" t="s">
        <v>233</v>
      </c>
      <c r="D9" s="227"/>
      <c r="E9" s="227"/>
      <c r="F9" s="192"/>
      <c r="G9" s="187" t="s">
        <v>49</v>
      </c>
      <c r="H9" s="184"/>
      <c r="I9" s="225" t="s">
        <v>210</v>
      </c>
      <c r="J9" s="225" t="s">
        <v>211</v>
      </c>
      <c r="K9" s="192"/>
      <c r="L9" s="184"/>
      <c r="M9" s="184"/>
      <c r="N9" s="184"/>
      <c r="O9" s="184"/>
      <c r="P9" s="184"/>
      <c r="Q9" s="187" t="s">
        <v>56</v>
      </c>
      <c r="S9" s="225" t="s">
        <v>210</v>
      </c>
      <c r="T9" s="225" t="s">
        <v>211</v>
      </c>
      <c r="U9" s="184"/>
      <c r="V9" s="184"/>
      <c r="W9" s="184"/>
      <c r="X9" s="184"/>
      <c r="Y9" s="184"/>
    </row>
    <row r="10" spans="1:25" ht="19">
      <c r="A10" s="196" t="s">
        <v>96</v>
      </c>
      <c r="B10" s="234">
        <v>12</v>
      </c>
      <c r="C10" s="259" t="s">
        <v>234</v>
      </c>
      <c r="D10" s="236"/>
      <c r="E10" s="236"/>
      <c r="F10" s="192"/>
      <c r="G10" s="187" t="s">
        <v>51</v>
      </c>
      <c r="H10" s="187"/>
      <c r="I10" s="187"/>
      <c r="J10" s="187">
        <v>4</v>
      </c>
      <c r="K10" s="237"/>
      <c r="L10" s="187"/>
      <c r="M10" s="187"/>
      <c r="N10" s="187"/>
      <c r="O10" s="187"/>
      <c r="P10" s="187"/>
      <c r="Q10" s="187" t="s">
        <v>51</v>
      </c>
      <c r="R10" s="187"/>
      <c r="S10" s="187"/>
      <c r="T10" s="187">
        <v>7</v>
      </c>
      <c r="U10" s="184"/>
      <c r="V10" s="184"/>
      <c r="W10" s="184"/>
      <c r="X10" s="184"/>
      <c r="Y10" s="184"/>
    </row>
    <row r="11" spans="1:25" ht="19">
      <c r="A11" s="192"/>
      <c r="B11" s="192"/>
      <c r="C11" s="192"/>
      <c r="D11" s="192"/>
      <c r="E11" s="192"/>
      <c r="F11" s="192"/>
      <c r="G11" s="188" t="s">
        <v>93</v>
      </c>
      <c r="H11" s="229">
        <f>IF(E7=3,C7,(IF(E8=3,C8,(IF(E9=3,C9,(IF(E10=3,C10,3.1)))))))</f>
        <v>3.1</v>
      </c>
      <c r="I11" s="238"/>
      <c r="J11" s="227"/>
      <c r="K11" s="192"/>
      <c r="L11" s="237"/>
      <c r="M11" s="192"/>
      <c r="N11" s="192"/>
      <c r="O11" s="192"/>
      <c r="P11" s="184"/>
      <c r="Q11" s="188" t="s">
        <v>93</v>
      </c>
      <c r="R11" s="229">
        <f>IF(E7=1,C7,(IF(E8=1,C8,(IF(E9=1,C9,(IF(E10=1,C10,1.1)))))))</f>
        <v>1.1000000000000001</v>
      </c>
      <c r="S11" s="238"/>
      <c r="T11" s="227"/>
      <c r="U11" s="184"/>
      <c r="V11" s="184"/>
      <c r="W11" s="184"/>
      <c r="X11" s="184"/>
      <c r="Y11" s="184"/>
    </row>
    <row r="12" spans="1:25" ht="19">
      <c r="A12" s="187" t="s">
        <v>4</v>
      </c>
      <c r="B12" s="187"/>
      <c r="C12" s="187"/>
      <c r="D12" s="187"/>
      <c r="E12" s="187">
        <v>2</v>
      </c>
      <c r="F12" s="184"/>
      <c r="G12" s="194" t="s">
        <v>95</v>
      </c>
      <c r="H12" s="229">
        <f>IF(E13=4,C13,(IF(E14=4,C14,(IF(E15=4,C15,(IF(E16=4,C16,4.2)))))))</f>
        <v>4.2</v>
      </c>
      <c r="I12" s="239"/>
      <c r="J12" s="232"/>
      <c r="K12" s="184"/>
      <c r="L12" s="187" t="s">
        <v>232</v>
      </c>
      <c r="M12" s="187"/>
      <c r="N12" s="225" t="s">
        <v>210</v>
      </c>
      <c r="O12" s="225" t="s">
        <v>211</v>
      </c>
      <c r="P12" s="184"/>
      <c r="Q12" s="194" t="s">
        <v>95</v>
      </c>
      <c r="R12" s="240">
        <f>IF(E7=2,C7,(IF(E8=2,C8,(IF(E9=2,C9,(IF(E10=2,C10,2.1)))))))</f>
        <v>2.1</v>
      </c>
      <c r="S12" s="239"/>
      <c r="T12" s="232"/>
      <c r="U12" s="184"/>
      <c r="V12" s="241" t="s">
        <v>50</v>
      </c>
      <c r="W12" s="182"/>
      <c r="X12" s="225" t="s">
        <v>210</v>
      </c>
      <c r="Y12" s="225" t="s">
        <v>211</v>
      </c>
    </row>
    <row r="13" spans="1:25" ht="19">
      <c r="A13" s="188" t="s">
        <v>93</v>
      </c>
      <c r="B13" s="230">
        <v>3</v>
      </c>
      <c r="C13" s="195" t="s">
        <v>121</v>
      </c>
      <c r="D13" s="242"/>
      <c r="E13" s="230"/>
      <c r="F13" s="192"/>
      <c r="G13" s="272" t="s">
        <v>200</v>
      </c>
      <c r="H13" s="229">
        <f>IF(E19=4,C19,(IF(E20=4,C20,(IF(E21=4,C21,(IF(E22=4,C22,4.3)))))))</f>
        <v>4.3</v>
      </c>
      <c r="I13" s="238"/>
      <c r="J13" s="227"/>
      <c r="K13" s="192"/>
      <c r="L13" s="241" t="s">
        <v>51</v>
      </c>
      <c r="M13" s="187"/>
      <c r="N13" s="187"/>
      <c r="O13" s="187">
        <v>6</v>
      </c>
      <c r="P13" s="184"/>
      <c r="Q13" s="272" t="s">
        <v>200</v>
      </c>
      <c r="R13" s="229">
        <f>IF(E13=2,C13,(IF(E14=2,C14,(IF(E15=2,C15,(IF(E16=2,C16,2.2)))))))</f>
        <v>2.2000000000000002</v>
      </c>
      <c r="S13" s="238"/>
      <c r="T13" s="227"/>
      <c r="U13" s="184"/>
      <c r="V13" s="241"/>
      <c r="W13" s="241"/>
      <c r="X13" s="241"/>
      <c r="Y13" s="187">
        <v>9</v>
      </c>
    </row>
    <row r="14" spans="1:25" ht="19">
      <c r="A14" s="194" t="s">
        <v>95</v>
      </c>
      <c r="B14" s="226">
        <v>4</v>
      </c>
      <c r="C14" s="195" t="s">
        <v>114</v>
      </c>
      <c r="D14" s="243"/>
      <c r="E14" s="226"/>
      <c r="F14" s="192"/>
      <c r="G14" s="192"/>
      <c r="H14" s="248"/>
      <c r="I14" s="248"/>
      <c r="J14" s="192"/>
      <c r="K14" s="192"/>
      <c r="L14" s="188" t="s">
        <v>93</v>
      </c>
      <c r="M14" s="228">
        <f>IF(J11=1,H11,(IF(J12=1,H12,(IF(J13=1,H13,1.4)))))</f>
        <v>1.4</v>
      </c>
      <c r="N14" s="229"/>
      <c r="O14" s="247"/>
      <c r="P14" s="184"/>
      <c r="Q14" s="196" t="s">
        <v>96</v>
      </c>
      <c r="R14" s="235">
        <f>IF(O14=1,M14,(IF(O15=1,M15,(IF(O16=1,M16,(IF(O17=1,M17,1.6)))))))</f>
        <v>1.6</v>
      </c>
      <c r="S14" s="245"/>
      <c r="T14" s="236"/>
      <c r="U14" s="184"/>
      <c r="V14" s="188" t="s">
        <v>93</v>
      </c>
      <c r="W14" s="229">
        <f>IF(T11=1,R11,(IF(T12=1,R12,(IF(T13=1,R13,(IF(T14=1,R14,1.7)))))))</f>
        <v>1.7</v>
      </c>
      <c r="X14" s="246"/>
      <c r="Y14" s="247"/>
    </row>
    <row r="15" spans="1:25" ht="19">
      <c r="A15" s="272" t="s">
        <v>200</v>
      </c>
      <c r="B15" s="226">
        <v>9</v>
      </c>
      <c r="C15" s="195" t="s">
        <v>235</v>
      </c>
      <c r="D15" s="243"/>
      <c r="E15" s="226"/>
      <c r="F15" s="192"/>
      <c r="G15" s="192"/>
      <c r="H15" s="248"/>
      <c r="I15" s="248"/>
      <c r="J15" s="192"/>
      <c r="K15" s="192"/>
      <c r="L15" s="194" t="s">
        <v>95</v>
      </c>
      <c r="M15" s="233">
        <f>IF(J11=2,H11,(IF(J12=2,H12,(IF(J13=2,H13,2.4)))))</f>
        <v>2.4</v>
      </c>
      <c r="N15" s="229"/>
      <c r="O15" s="195"/>
      <c r="P15" s="184"/>
      <c r="Q15" s="192"/>
      <c r="R15" s="248"/>
      <c r="S15" s="248"/>
      <c r="T15" s="192"/>
      <c r="U15" s="184"/>
      <c r="V15" s="194" t="s">
        <v>95</v>
      </c>
      <c r="W15" s="229">
        <f>IF(T11=2,R11,(IF(T12=2,R12,(IF(T13=2,R13,(IF(T14=2,R14,2.7)))))))</f>
        <v>2.7</v>
      </c>
      <c r="X15" s="229"/>
      <c r="Y15" s="195"/>
    </row>
    <row r="16" spans="1:25" ht="19">
      <c r="A16" s="196" t="s">
        <v>96</v>
      </c>
      <c r="B16" s="234">
        <v>10</v>
      </c>
      <c r="C16" s="195" t="s">
        <v>236</v>
      </c>
      <c r="D16" s="249"/>
      <c r="E16" s="234"/>
      <c r="F16" s="192"/>
      <c r="G16" s="192"/>
      <c r="H16" s="248"/>
      <c r="I16" s="248"/>
      <c r="J16" s="192"/>
      <c r="K16" s="184"/>
      <c r="L16" s="272" t="s">
        <v>200</v>
      </c>
      <c r="M16" s="233">
        <f>IF(J18=1,H18,(IF(J19=1,H19,(IF(J20=1,H20,1.5)))))</f>
        <v>1.5</v>
      </c>
      <c r="N16" s="229"/>
      <c r="O16" s="251"/>
      <c r="P16" s="184"/>
      <c r="Q16" s="187" t="s">
        <v>30</v>
      </c>
      <c r="R16" s="250"/>
      <c r="S16" s="250"/>
      <c r="T16" s="187">
        <v>8</v>
      </c>
      <c r="U16" s="184"/>
      <c r="V16" s="272" t="s">
        <v>200</v>
      </c>
      <c r="W16" s="229">
        <f>IF(T17=1,R17,(IF(T18=1,R18,(IF(T19=1,R19,(IF(T20=1,R20,1.8)))))))</f>
        <v>1.8</v>
      </c>
      <c r="X16" s="235"/>
      <c r="Y16" s="251"/>
    </row>
    <row r="17" spans="1:25" ht="19">
      <c r="A17" s="192"/>
      <c r="B17" s="192"/>
      <c r="C17" s="192"/>
      <c r="D17" s="192"/>
      <c r="E17" s="192"/>
      <c r="F17" s="192"/>
      <c r="G17" s="187" t="s">
        <v>30</v>
      </c>
      <c r="H17" s="187"/>
      <c r="I17" s="187"/>
      <c r="J17" s="187">
        <v>5</v>
      </c>
      <c r="K17" s="184"/>
      <c r="L17" s="196" t="s">
        <v>96</v>
      </c>
      <c r="M17" s="258">
        <f>IF(J18=2,H18,(IF(J19=2,H19,(IF(J20=2,H20,2.5)))))</f>
        <v>2.5</v>
      </c>
      <c r="N17" s="229"/>
      <c r="O17" s="251"/>
      <c r="P17" s="184"/>
      <c r="Q17" s="188" t="s">
        <v>93</v>
      </c>
      <c r="R17" s="228">
        <f>IF(E13=1,C13,(IF(E14=1,C14,(IF(E15=1,C15,(IF(E16=1,C16,1.2)))))))</f>
        <v>1.2</v>
      </c>
      <c r="S17" s="229"/>
      <c r="T17" s="230"/>
      <c r="U17" s="184"/>
      <c r="V17" s="196" t="s">
        <v>96</v>
      </c>
      <c r="W17" s="229">
        <f>IF(T17=2,R17,(IF(T18=2,R18,(IF(T19=2,R19,(IF(T20=2,R20,2.8)))))))</f>
        <v>2.8</v>
      </c>
      <c r="X17" s="235"/>
      <c r="Y17" s="251"/>
    </row>
    <row r="18" spans="1:25" ht="19">
      <c r="A18" s="187" t="s">
        <v>8</v>
      </c>
      <c r="B18" s="187"/>
      <c r="C18" s="187"/>
      <c r="D18" s="187"/>
      <c r="E18" s="187">
        <v>3</v>
      </c>
      <c r="F18" s="184"/>
      <c r="G18" s="188" t="s">
        <v>93</v>
      </c>
      <c r="H18" s="229">
        <f>IF(E7=4,C7,(IF(E8=4,C8,(IF(E9=4,C9,(IF(E10=4,C10,4.1)))))))</f>
        <v>4.0999999999999996</v>
      </c>
      <c r="I18" s="246"/>
      <c r="J18" s="230"/>
      <c r="K18" s="184"/>
      <c r="L18" s="184"/>
      <c r="M18" s="184"/>
      <c r="N18" s="184"/>
      <c r="O18" s="184"/>
      <c r="P18" s="184"/>
      <c r="Q18" s="194" t="s">
        <v>95</v>
      </c>
      <c r="R18" s="233">
        <f>IF(E19=1,C19,(IF(E20=1,C20,(IF(E21=1,C21,(IF(E22=1,C22,1.3)))))))</f>
        <v>1.3</v>
      </c>
      <c r="S18" s="229"/>
      <c r="T18" s="226"/>
      <c r="U18" s="184"/>
      <c r="V18" s="182"/>
      <c r="W18" s="182"/>
      <c r="X18" s="182"/>
      <c r="Y18" s="182"/>
    </row>
    <row r="19" spans="1:25" ht="19">
      <c r="A19" s="188" t="s">
        <v>93</v>
      </c>
      <c r="B19" s="230">
        <v>2</v>
      </c>
      <c r="C19" s="195" t="s">
        <v>125</v>
      </c>
      <c r="D19" s="242"/>
      <c r="E19" s="230"/>
      <c r="F19" s="192"/>
      <c r="G19" s="194" t="s">
        <v>95</v>
      </c>
      <c r="H19" s="229">
        <f>IF(E13=3,C13,(IF(E14=3,C14,(IF(E15=3,C15,(IF(E16=3,C16,3.2)))))))</f>
        <v>3.2</v>
      </c>
      <c r="I19" s="229"/>
      <c r="J19" s="226"/>
      <c r="K19" s="184"/>
      <c r="L19" s="184"/>
      <c r="M19" s="184"/>
      <c r="N19" s="184"/>
      <c r="O19" s="184"/>
      <c r="P19" s="184"/>
      <c r="Q19" s="272" t="s">
        <v>200</v>
      </c>
      <c r="R19" s="233">
        <f>IF(E19=2,C19,(IF(E20=2,C20,(IF(E21=2,C21,(IF(E22=2,C22,2.3)))))))</f>
        <v>2.2999999999999998</v>
      </c>
      <c r="S19" s="229"/>
      <c r="T19" s="226"/>
      <c r="U19" s="184"/>
      <c r="V19" s="184"/>
      <c r="W19" s="184"/>
      <c r="X19" s="184"/>
      <c r="Y19" s="184"/>
    </row>
    <row r="20" spans="1:25" ht="19">
      <c r="A20" s="194" t="s">
        <v>95</v>
      </c>
      <c r="B20" s="226">
        <v>5</v>
      </c>
      <c r="C20" s="195" t="s">
        <v>116</v>
      </c>
      <c r="D20" s="243"/>
      <c r="E20" s="226"/>
      <c r="F20" s="192"/>
      <c r="G20" s="272" t="s">
        <v>200</v>
      </c>
      <c r="H20" s="229">
        <f>IF(E19=3,C19,(IF(E20=3,C20,(IF(E21=3,C21,(IF(E22=3,C22,3.3)))))))</f>
        <v>3.3</v>
      </c>
      <c r="I20" s="229"/>
      <c r="J20" s="226"/>
      <c r="K20" s="192"/>
      <c r="L20" s="184"/>
      <c r="M20" s="184"/>
      <c r="N20" s="184"/>
      <c r="O20" s="184"/>
      <c r="P20" s="184"/>
      <c r="Q20" s="196" t="s">
        <v>96</v>
      </c>
      <c r="R20" s="258">
        <f>IF(O14=2,M14,(IF(O15=2,M15,(IF(O16=2,M16,(IF(O17=2,M17,2.6)))))))</f>
        <v>2.6</v>
      </c>
      <c r="S20" s="229"/>
      <c r="T20" s="234"/>
      <c r="U20" s="184"/>
      <c r="V20" s="184"/>
      <c r="W20" s="184"/>
      <c r="X20" s="184"/>
      <c r="Y20" s="184"/>
    </row>
    <row r="21" spans="1:25" ht="19">
      <c r="A21" s="272" t="s">
        <v>200</v>
      </c>
      <c r="B21" s="226">
        <v>8</v>
      </c>
      <c r="C21" s="195" t="s">
        <v>117</v>
      </c>
      <c r="D21" s="243"/>
      <c r="E21" s="226"/>
      <c r="F21" s="192"/>
      <c r="G21" s="184"/>
      <c r="H21" s="184"/>
      <c r="I21" s="184"/>
      <c r="J21" s="184"/>
      <c r="K21" s="192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9">
      <c r="A22" s="196" t="s">
        <v>96</v>
      </c>
      <c r="B22" s="226">
        <v>11</v>
      </c>
      <c r="C22" s="255" t="s">
        <v>237</v>
      </c>
      <c r="D22" s="243"/>
      <c r="E22" s="226"/>
      <c r="F22" s="192"/>
      <c r="G22" s="184"/>
      <c r="H22" s="184"/>
      <c r="I22" s="184"/>
      <c r="J22" s="184"/>
      <c r="K22" s="192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</sheetData>
  <pageMargins left="0.70866141732283472" right="0.70866141732283472" top="0.74803149606299213" bottom="0.74803149606299213" header="0.31496062992125984" footer="0.31496062992125984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21"/>
  <sheetViews>
    <sheetView workbookViewId="0">
      <selection activeCell="M8" sqref="M8:M11"/>
    </sheetView>
  </sheetViews>
  <sheetFormatPr baseColWidth="10" defaultRowHeight="13"/>
  <cols>
    <col min="2" max="2" width="21.1640625" customWidth="1"/>
    <col min="8" max="8" width="17.5" customWidth="1"/>
    <col min="14" max="14" width="24.83203125" customWidth="1"/>
  </cols>
  <sheetData>
    <row r="1" spans="1:17" ht="14">
      <c r="B1" s="138" t="s">
        <v>105</v>
      </c>
    </row>
    <row r="4" spans="1:17" ht="19">
      <c r="A4" s="177"/>
      <c r="B4" s="178"/>
      <c r="C4" s="92"/>
      <c r="D4" s="92"/>
      <c r="E4" s="92"/>
      <c r="F4" s="92"/>
      <c r="G4" s="177"/>
      <c r="H4" s="92"/>
      <c r="I4" s="92"/>
      <c r="J4" s="92"/>
      <c r="K4" s="92"/>
      <c r="L4" s="92"/>
      <c r="M4" s="179"/>
      <c r="N4" s="180"/>
      <c r="O4" s="177"/>
      <c r="P4" s="92"/>
    </row>
    <row r="5" spans="1:17" ht="21">
      <c r="A5" s="168" t="s">
        <v>191</v>
      </c>
      <c r="B5" s="168"/>
      <c r="C5" s="168"/>
      <c r="D5" s="168"/>
      <c r="E5" s="168"/>
      <c r="F5" s="168"/>
      <c r="G5" s="168" t="s">
        <v>192</v>
      </c>
      <c r="H5" s="168"/>
      <c r="I5" s="181"/>
      <c r="J5" s="168"/>
      <c r="K5" s="168"/>
    </row>
    <row r="6" spans="1:17" ht="19">
      <c r="A6" s="182" t="s">
        <v>60</v>
      </c>
      <c r="B6" s="182"/>
      <c r="C6" s="183" t="s">
        <v>193</v>
      </c>
      <c r="D6" s="183" t="s">
        <v>194</v>
      </c>
      <c r="E6" s="183" t="s">
        <v>195</v>
      </c>
      <c r="F6" s="182"/>
      <c r="G6" s="182" t="s">
        <v>196</v>
      </c>
      <c r="H6" s="182"/>
      <c r="I6" s="183" t="s">
        <v>193</v>
      </c>
      <c r="J6" s="183" t="s">
        <v>194</v>
      </c>
      <c r="K6" s="183" t="s">
        <v>195</v>
      </c>
      <c r="M6" s="182"/>
      <c r="N6" s="182"/>
      <c r="O6" s="183"/>
      <c r="P6" s="183"/>
      <c r="Q6" s="183"/>
    </row>
    <row r="7" spans="1:17" ht="19">
      <c r="A7" s="184"/>
      <c r="B7" s="184"/>
      <c r="C7" s="185"/>
      <c r="D7" s="186"/>
      <c r="E7" s="186"/>
      <c r="F7" s="184"/>
      <c r="G7" s="184"/>
      <c r="H7" s="184"/>
      <c r="I7" s="185"/>
      <c r="J7" s="186"/>
      <c r="K7" s="186"/>
      <c r="M7" s="187" t="s">
        <v>197</v>
      </c>
      <c r="O7" s="187" t="s">
        <v>230</v>
      </c>
      <c r="P7" s="187" t="s">
        <v>198</v>
      </c>
      <c r="Q7" s="187" t="s">
        <v>199</v>
      </c>
    </row>
    <row r="8" spans="1:17" ht="19">
      <c r="A8" s="188" t="s">
        <v>93</v>
      </c>
      <c r="B8" s="189" t="s">
        <v>238</v>
      </c>
      <c r="C8" s="190"/>
      <c r="D8" s="191"/>
      <c r="E8" s="191"/>
      <c r="F8" s="192"/>
      <c r="G8" s="188" t="s">
        <v>93</v>
      </c>
      <c r="H8" s="189" t="s">
        <v>238</v>
      </c>
      <c r="I8" s="190"/>
      <c r="J8" s="191"/>
      <c r="K8" s="191"/>
      <c r="M8" s="188" t="s">
        <v>93</v>
      </c>
      <c r="N8" s="189"/>
      <c r="O8" s="189"/>
      <c r="P8" s="190"/>
      <c r="Q8" s="191"/>
    </row>
    <row r="9" spans="1:17" ht="19">
      <c r="A9" s="194" t="s">
        <v>95</v>
      </c>
      <c r="B9" s="189" t="s">
        <v>239</v>
      </c>
      <c r="C9" s="190"/>
      <c r="D9" s="191"/>
      <c r="E9" s="191"/>
      <c r="F9" s="192"/>
      <c r="G9" s="194" t="s">
        <v>95</v>
      </c>
      <c r="H9" s="189" t="s">
        <v>239</v>
      </c>
      <c r="I9" s="190"/>
      <c r="J9" s="191"/>
      <c r="K9" s="191"/>
      <c r="M9" s="194" t="s">
        <v>95</v>
      </c>
      <c r="N9" s="189"/>
      <c r="O9" s="189"/>
      <c r="P9" s="190"/>
      <c r="Q9" s="191"/>
    </row>
    <row r="10" spans="1:17" ht="19">
      <c r="A10" s="272" t="s">
        <v>200</v>
      </c>
      <c r="B10" s="195" t="s">
        <v>136</v>
      </c>
      <c r="C10" s="190"/>
      <c r="D10" s="191"/>
      <c r="E10" s="191"/>
      <c r="F10" s="192"/>
      <c r="G10" s="272" t="s">
        <v>200</v>
      </c>
      <c r="H10" s="195" t="s">
        <v>136</v>
      </c>
      <c r="I10" s="190"/>
      <c r="J10" s="191"/>
      <c r="K10" s="191"/>
      <c r="M10" s="272" t="s">
        <v>200</v>
      </c>
      <c r="N10" s="195"/>
      <c r="O10" s="195"/>
      <c r="P10" s="190"/>
      <c r="Q10" s="191"/>
    </row>
    <row r="11" spans="1:17" ht="19">
      <c r="A11" s="196" t="s">
        <v>96</v>
      </c>
      <c r="B11" s="189" t="s">
        <v>135</v>
      </c>
      <c r="C11" s="190"/>
      <c r="D11" s="191"/>
      <c r="E11" s="191"/>
      <c r="F11" s="192"/>
      <c r="G11" s="196" t="s">
        <v>96</v>
      </c>
      <c r="H11" s="189" t="s">
        <v>135</v>
      </c>
      <c r="I11" s="190"/>
      <c r="J11" s="191"/>
      <c r="K11" s="191"/>
      <c r="M11" s="196" t="s">
        <v>96</v>
      </c>
      <c r="N11" s="189"/>
      <c r="O11" s="189"/>
      <c r="P11" s="190"/>
      <c r="Q11" s="191"/>
    </row>
    <row r="12" spans="1:17" ht="19">
      <c r="A12" s="193" t="s">
        <v>94</v>
      </c>
      <c r="B12" s="189" t="s">
        <v>240</v>
      </c>
      <c r="C12" s="195"/>
      <c r="D12" s="195"/>
      <c r="E12" s="195"/>
      <c r="F12" s="182"/>
      <c r="G12" s="193" t="s">
        <v>94</v>
      </c>
      <c r="H12" s="189" t="s">
        <v>240</v>
      </c>
      <c r="I12" s="195"/>
      <c r="J12" s="195"/>
      <c r="K12" s="195"/>
      <c r="M12" s="193" t="s">
        <v>94</v>
      </c>
      <c r="N12" s="189"/>
      <c r="O12" s="189"/>
      <c r="P12" s="195"/>
      <c r="Q12" s="195"/>
    </row>
    <row r="16" spans="1:17" ht="15">
      <c r="A16" s="34" t="s">
        <v>201</v>
      </c>
      <c r="B16" s="69"/>
      <c r="C16" s="69"/>
      <c r="D16" s="69"/>
      <c r="E16" s="69"/>
      <c r="F16" s="69"/>
      <c r="G16" s="69"/>
    </row>
    <row r="17" spans="1:7" ht="15">
      <c r="A17" s="34" t="s">
        <v>202</v>
      </c>
      <c r="B17" s="69"/>
      <c r="C17" s="69"/>
      <c r="D17" s="69"/>
      <c r="E17" s="69"/>
      <c r="F17" s="69"/>
      <c r="G17" s="69"/>
    </row>
    <row r="18" spans="1:7" ht="15">
      <c r="A18" s="34" t="s">
        <v>203</v>
      </c>
      <c r="B18" s="69"/>
      <c r="C18" s="69"/>
      <c r="D18" s="69"/>
      <c r="E18" s="69"/>
      <c r="F18" s="69"/>
      <c r="G18" s="69"/>
    </row>
    <row r="19" spans="1:7" ht="15">
      <c r="A19" s="34" t="s">
        <v>204</v>
      </c>
      <c r="B19" s="69"/>
      <c r="C19" s="69"/>
      <c r="D19" s="69"/>
      <c r="E19" s="69"/>
      <c r="F19" s="69"/>
      <c r="G19" s="69"/>
    </row>
    <row r="20" spans="1:7" ht="15">
      <c r="A20" s="34" t="s">
        <v>205</v>
      </c>
      <c r="B20" s="69"/>
      <c r="C20" s="69"/>
      <c r="D20" s="69"/>
      <c r="E20" s="69"/>
      <c r="F20" s="69"/>
      <c r="G20" s="69"/>
    </row>
    <row r="21" spans="1:7">
      <c r="A21" s="34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Y25"/>
  <sheetViews>
    <sheetView workbookViewId="0">
      <selection activeCell="G27" sqref="G27"/>
    </sheetView>
  </sheetViews>
  <sheetFormatPr baseColWidth="10" defaultColWidth="8.83203125" defaultRowHeight="13"/>
  <cols>
    <col min="1" max="1" width="9.6640625" customWidth="1"/>
    <col min="2" max="2" width="4" hidden="1" customWidth="1"/>
    <col min="3" max="3" width="22.83203125" customWidth="1"/>
    <col min="4" max="5" width="8" customWidth="1"/>
    <col min="6" max="6" width="3" customWidth="1"/>
    <col min="7" max="7" width="12.83203125" customWidth="1"/>
    <col min="8" max="8" width="23.6640625" customWidth="1"/>
    <col min="9" max="9" width="10.5" customWidth="1"/>
    <col min="10" max="10" width="6.6640625" customWidth="1"/>
    <col min="11" max="11" width="4.6640625" customWidth="1"/>
    <col min="12" max="12" width="9.6640625" customWidth="1"/>
    <col min="13" max="13" width="25" customWidth="1"/>
    <col min="14" max="14" width="9.33203125" customWidth="1"/>
    <col min="15" max="15" width="9.5" customWidth="1"/>
    <col min="16" max="16" width="2.83203125" customWidth="1"/>
    <col min="17" max="17" width="7.5" customWidth="1"/>
    <col min="18" max="18" width="25.1640625" customWidth="1"/>
    <col min="19" max="19" width="10.6640625" customWidth="1"/>
    <col min="20" max="20" width="6.33203125" customWidth="1"/>
    <col min="23" max="23" width="14.33203125" customWidth="1"/>
  </cols>
  <sheetData>
    <row r="2" spans="1:25" ht="14">
      <c r="A2" s="56"/>
      <c r="B2" s="2"/>
      <c r="C2" s="138" t="s">
        <v>101</v>
      </c>
      <c r="D2" s="2"/>
      <c r="E2" s="2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5" spans="1:25" ht="19">
      <c r="A5" s="187" t="s">
        <v>46</v>
      </c>
      <c r="B5" s="184"/>
      <c r="C5" s="184"/>
      <c r="D5" s="225" t="s">
        <v>210</v>
      </c>
      <c r="E5" s="225" t="s">
        <v>211</v>
      </c>
      <c r="F5" s="187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9">
      <c r="A6" s="187" t="s">
        <v>1</v>
      </c>
      <c r="B6" s="187"/>
      <c r="C6" s="187"/>
      <c r="D6" s="187"/>
      <c r="E6" s="187">
        <v>1</v>
      </c>
      <c r="F6" s="187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</row>
    <row r="7" spans="1:25" ht="19">
      <c r="A7" s="188" t="s">
        <v>93</v>
      </c>
      <c r="B7" s="226">
        <v>1</v>
      </c>
      <c r="C7" s="195" t="s">
        <v>111</v>
      </c>
      <c r="D7" s="227"/>
      <c r="E7" s="227"/>
      <c r="F7" s="192"/>
      <c r="G7" s="184"/>
      <c r="H7" s="184"/>
      <c r="I7" s="184"/>
      <c r="J7" s="184"/>
      <c r="K7" s="192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</row>
    <row r="8" spans="1:25" ht="19">
      <c r="A8" s="194" t="s">
        <v>95</v>
      </c>
      <c r="B8" s="231">
        <v>6</v>
      </c>
      <c r="C8" s="195" t="s">
        <v>115</v>
      </c>
      <c r="D8" s="232"/>
      <c r="E8" s="232"/>
      <c r="F8" s="192"/>
      <c r="G8" s="184"/>
      <c r="H8" s="184"/>
      <c r="I8" s="184"/>
      <c r="J8" s="184"/>
      <c r="K8" s="192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</row>
    <row r="9" spans="1:25" ht="19">
      <c r="A9" s="272" t="s">
        <v>200</v>
      </c>
      <c r="B9" s="226">
        <v>7</v>
      </c>
      <c r="C9" s="195" t="s">
        <v>118</v>
      </c>
      <c r="D9" s="227"/>
      <c r="E9" s="227"/>
      <c r="F9" s="192"/>
      <c r="G9" s="187" t="s">
        <v>49</v>
      </c>
      <c r="H9" s="184"/>
      <c r="I9" s="225" t="s">
        <v>210</v>
      </c>
      <c r="J9" s="225" t="s">
        <v>211</v>
      </c>
      <c r="K9" s="192"/>
      <c r="L9" s="184"/>
      <c r="M9" s="184"/>
      <c r="N9" s="184"/>
      <c r="O9" s="184"/>
      <c r="P9" s="184"/>
      <c r="Q9" s="187" t="s">
        <v>56</v>
      </c>
      <c r="S9" s="225" t="s">
        <v>210</v>
      </c>
      <c r="T9" s="225" t="s">
        <v>211</v>
      </c>
      <c r="U9" s="184"/>
      <c r="V9" s="184"/>
      <c r="W9" s="184"/>
      <c r="X9" s="184"/>
      <c r="Y9" s="184"/>
    </row>
    <row r="10" spans="1:25" ht="19">
      <c r="A10" s="196" t="s">
        <v>96</v>
      </c>
      <c r="B10" s="234">
        <v>12</v>
      </c>
      <c r="C10" s="235">
        <v>12</v>
      </c>
      <c r="D10" s="236"/>
      <c r="E10" s="236"/>
      <c r="F10" s="192"/>
      <c r="G10" s="187" t="s">
        <v>51</v>
      </c>
      <c r="H10" s="187"/>
      <c r="I10" s="187"/>
      <c r="J10" s="187">
        <v>4</v>
      </c>
      <c r="K10" s="237"/>
      <c r="L10" s="187"/>
      <c r="M10" s="187"/>
      <c r="N10" s="187"/>
      <c r="O10" s="187"/>
      <c r="P10" s="187"/>
      <c r="Q10" s="187" t="s">
        <v>51</v>
      </c>
      <c r="R10" s="187"/>
      <c r="S10" s="187"/>
      <c r="T10" s="187">
        <v>7</v>
      </c>
      <c r="U10" s="184"/>
      <c r="V10" s="184"/>
      <c r="W10" s="184"/>
      <c r="X10" s="184"/>
      <c r="Y10" s="184"/>
    </row>
    <row r="11" spans="1:25" ht="19">
      <c r="A11" s="192"/>
      <c r="B11" s="192"/>
      <c r="C11" s="192"/>
      <c r="D11" s="192"/>
      <c r="E11" s="192"/>
      <c r="F11" s="192"/>
      <c r="G11" s="188" t="s">
        <v>93</v>
      </c>
      <c r="H11" s="229">
        <f>IF(E7=3,C7,(IF(E8=3,C8,(IF(E9=3,C9,(IF(E10=3,C10,3.1)))))))</f>
        <v>3.1</v>
      </c>
      <c r="I11" s="238"/>
      <c r="J11" s="227"/>
      <c r="K11" s="192"/>
      <c r="L11" s="237"/>
      <c r="M11" s="192"/>
      <c r="N11" s="192"/>
      <c r="O11" s="192"/>
      <c r="P11" s="184"/>
      <c r="Q11" s="188" t="s">
        <v>93</v>
      </c>
      <c r="R11" s="229">
        <f>IF(E7=1,C7,(IF(E8=1,C8,(IF(E9=1,C9,(IF(E10=1,C10,1.1)))))))</f>
        <v>1.1000000000000001</v>
      </c>
      <c r="S11" s="238"/>
      <c r="T11" s="227"/>
      <c r="U11" s="184"/>
      <c r="V11" s="184"/>
      <c r="W11" s="184"/>
      <c r="X11" s="184"/>
      <c r="Y11" s="184"/>
    </row>
    <row r="12" spans="1:25" ht="19">
      <c r="A12" s="187" t="s">
        <v>4</v>
      </c>
      <c r="B12" s="187"/>
      <c r="C12" s="187"/>
      <c r="D12" s="187"/>
      <c r="E12" s="187">
        <v>2</v>
      </c>
      <c r="F12" s="184"/>
      <c r="G12" s="194" t="s">
        <v>95</v>
      </c>
      <c r="H12" s="229">
        <f>IF(E13=4,C13,(IF(E14=4,C14,(IF(E15=4,C15,(IF(E16=4,C16,4.2)))))))</f>
        <v>4.2</v>
      </c>
      <c r="I12" s="239"/>
      <c r="J12" s="232"/>
      <c r="K12" s="184"/>
      <c r="L12" s="187" t="s">
        <v>232</v>
      </c>
      <c r="M12" s="187"/>
      <c r="N12" s="225" t="s">
        <v>210</v>
      </c>
      <c r="O12" s="225" t="s">
        <v>211</v>
      </c>
      <c r="P12" s="184"/>
      <c r="Q12" s="194" t="s">
        <v>95</v>
      </c>
      <c r="R12" s="240">
        <f>IF(E7=2,C7,(IF(E8=2,C8,(IF(E9=2,C9,(IF(E10=2,C10,2.1)))))))</f>
        <v>2.1</v>
      </c>
      <c r="S12" s="239"/>
      <c r="T12" s="232"/>
      <c r="U12" s="184"/>
      <c r="V12" s="241" t="s">
        <v>50</v>
      </c>
      <c r="W12" s="182"/>
      <c r="X12" s="225" t="s">
        <v>210</v>
      </c>
      <c r="Y12" s="225" t="s">
        <v>211</v>
      </c>
    </row>
    <row r="13" spans="1:25" ht="19">
      <c r="A13" s="188" t="s">
        <v>93</v>
      </c>
      <c r="B13" s="230">
        <v>3</v>
      </c>
      <c r="C13" s="195" t="s">
        <v>112</v>
      </c>
      <c r="D13" s="242"/>
      <c r="E13" s="230"/>
      <c r="F13" s="192"/>
      <c r="G13" s="272" t="s">
        <v>200</v>
      </c>
      <c r="H13" s="229">
        <f>IF(E19=4,C19,(IF(E20=4,C20,(IF(E21=4,C21,(IF(E22=4,C22,4.3)))))))</f>
        <v>4.3</v>
      </c>
      <c r="I13" s="238"/>
      <c r="J13" s="227"/>
      <c r="K13" s="192"/>
      <c r="L13" s="241" t="s">
        <v>51</v>
      </c>
      <c r="M13" s="187"/>
      <c r="N13" s="187"/>
      <c r="O13" s="187">
        <v>6</v>
      </c>
      <c r="P13" s="184"/>
      <c r="Q13" s="272" t="s">
        <v>200</v>
      </c>
      <c r="R13" s="229">
        <f>IF(E13=2,C13,(IF(E14=2,C14,(IF(E15=2,C15,(IF(E16=2,C16,2.2)))))))</f>
        <v>2.2000000000000002</v>
      </c>
      <c r="S13" s="238"/>
      <c r="T13" s="227"/>
      <c r="U13" s="184"/>
      <c r="V13" s="241"/>
      <c r="W13" s="241"/>
      <c r="X13" s="241"/>
      <c r="Y13" s="187">
        <v>9</v>
      </c>
    </row>
    <row r="14" spans="1:25" ht="19">
      <c r="A14" s="194" t="s">
        <v>95</v>
      </c>
      <c r="B14" s="226">
        <v>4</v>
      </c>
      <c r="C14" s="195" t="s">
        <v>119</v>
      </c>
      <c r="D14" s="243"/>
      <c r="E14" s="226"/>
      <c r="F14" s="192"/>
      <c r="G14" s="192"/>
      <c r="H14" s="248"/>
      <c r="I14" s="248"/>
      <c r="J14" s="192"/>
      <c r="K14" s="192"/>
      <c r="L14" s="188" t="s">
        <v>93</v>
      </c>
      <c r="M14" s="228">
        <f>IF(J11=1,H11,(IF(J12=1,H12,(IF(J13=1,H13,1.4)))))</f>
        <v>1.4</v>
      </c>
      <c r="N14" s="229"/>
      <c r="O14" s="247"/>
      <c r="P14" s="184"/>
      <c r="Q14" s="196" t="s">
        <v>96</v>
      </c>
      <c r="R14" s="235">
        <f>IF(O14=1,M14,(IF(O15=1,M15,(IF(O16=1,M16,(IF(O17=1,M17,1.6)))))))</f>
        <v>1.6</v>
      </c>
      <c r="S14" s="245"/>
      <c r="T14" s="236"/>
      <c r="U14" s="184"/>
      <c r="V14" s="188" t="s">
        <v>93</v>
      </c>
      <c r="W14" s="229">
        <f>IF(T11=1,R11,(IF(T12=1,R12,(IF(T13=1,R13,(IF(T14=1,R14,1.7)))))))</f>
        <v>1.7</v>
      </c>
      <c r="X14" s="246"/>
      <c r="Y14" s="247"/>
    </row>
    <row r="15" spans="1:25" ht="19">
      <c r="A15" s="272" t="s">
        <v>200</v>
      </c>
      <c r="B15" s="226">
        <v>9</v>
      </c>
      <c r="C15" s="195" t="s">
        <v>241</v>
      </c>
      <c r="D15" s="243"/>
      <c r="E15" s="226"/>
      <c r="F15" s="192"/>
      <c r="G15" s="192"/>
      <c r="H15" s="248"/>
      <c r="I15" s="248"/>
      <c r="J15" s="192"/>
      <c r="K15" s="192"/>
      <c r="L15" s="194" t="s">
        <v>95</v>
      </c>
      <c r="M15" s="233">
        <f>IF(J11=2,H11,(IF(J12=2,H12,(IF(J13=2,H13,2.4)))))</f>
        <v>2.4</v>
      </c>
      <c r="N15" s="229"/>
      <c r="O15" s="195"/>
      <c r="P15" s="184"/>
      <c r="Q15" s="192"/>
      <c r="R15" s="248"/>
      <c r="S15" s="248"/>
      <c r="T15" s="192"/>
      <c r="U15" s="184"/>
      <c r="V15" s="194" t="s">
        <v>95</v>
      </c>
      <c r="W15" s="229">
        <f>IF(T11=2,R11,(IF(T12=2,R12,(IF(T13=2,R13,(IF(T14=2,R14,2.7)))))))</f>
        <v>2.7</v>
      </c>
      <c r="X15" s="229"/>
      <c r="Y15" s="195"/>
    </row>
    <row r="16" spans="1:25" ht="19">
      <c r="A16" s="196" t="s">
        <v>96</v>
      </c>
      <c r="B16" s="234">
        <v>10</v>
      </c>
      <c r="C16" s="195" t="s">
        <v>242</v>
      </c>
      <c r="D16" s="249"/>
      <c r="E16" s="234"/>
      <c r="F16" s="192"/>
      <c r="G16" s="192"/>
      <c r="H16" s="248"/>
      <c r="I16" s="248"/>
      <c r="J16" s="192"/>
      <c r="K16" s="184"/>
      <c r="L16" s="272" t="s">
        <v>200</v>
      </c>
      <c r="M16" s="233">
        <f>IF(J18=1,H18,(IF(J19=1,H19,(IF(J20=1,H20,1.5)))))</f>
        <v>1.5</v>
      </c>
      <c r="N16" s="229"/>
      <c r="O16" s="251"/>
      <c r="P16" s="184"/>
      <c r="Q16" s="187" t="s">
        <v>30</v>
      </c>
      <c r="R16" s="250"/>
      <c r="S16" s="250"/>
      <c r="T16" s="187">
        <v>8</v>
      </c>
      <c r="U16" s="184"/>
      <c r="V16" s="272" t="s">
        <v>200</v>
      </c>
      <c r="W16" s="229">
        <f>IF(T17=1,R17,(IF(T18=1,R18,(IF(T19=1,R19,(IF(T20=1,R20,1.8)))))))</f>
        <v>1.8</v>
      </c>
      <c r="X16" s="235"/>
      <c r="Y16" s="251"/>
    </row>
    <row r="17" spans="1:25" ht="19">
      <c r="A17" s="192"/>
      <c r="B17" s="192"/>
      <c r="C17" s="192"/>
      <c r="D17" s="192"/>
      <c r="E17" s="192"/>
      <c r="F17" s="192"/>
      <c r="G17" s="187" t="s">
        <v>30</v>
      </c>
      <c r="H17" s="187"/>
      <c r="I17" s="187"/>
      <c r="J17" s="187">
        <v>5</v>
      </c>
      <c r="K17" s="184"/>
      <c r="L17" s="196" t="s">
        <v>96</v>
      </c>
      <c r="M17" s="258">
        <f>IF(J18=2,H18,(IF(J19=2,H19,(IF(J20=2,H20,2.5)))))</f>
        <v>2.5</v>
      </c>
      <c r="N17" s="229"/>
      <c r="O17" s="251"/>
      <c r="P17" s="184"/>
      <c r="Q17" s="188" t="s">
        <v>93</v>
      </c>
      <c r="R17" s="228">
        <f>IF(E13=1,C13,(IF(E14=1,C14,(IF(E15=1,C15,(IF(E16=1,C16,1.2)))))))</f>
        <v>1.2</v>
      </c>
      <c r="S17" s="229"/>
      <c r="T17" s="230"/>
      <c r="U17" s="184"/>
      <c r="V17" s="196" t="s">
        <v>96</v>
      </c>
      <c r="W17" s="229">
        <f>IF(T17=2,R17,(IF(T18=2,R18,(IF(T19=2,R19,(IF(T20=2,R20,2.8)))))))</f>
        <v>2.8</v>
      </c>
      <c r="X17" s="235"/>
      <c r="Y17" s="251"/>
    </row>
    <row r="18" spans="1:25" ht="19">
      <c r="A18" s="187" t="s">
        <v>8</v>
      </c>
      <c r="B18" s="187"/>
      <c r="C18" s="187"/>
      <c r="D18" s="187"/>
      <c r="E18" s="187">
        <v>3</v>
      </c>
      <c r="F18" s="184"/>
      <c r="G18" s="188" t="s">
        <v>93</v>
      </c>
      <c r="H18" s="229">
        <f>IF(E7=4,C7,(IF(E8=4,C8,(IF(E9=4,C9,(IF(E10=4,C10,4.1)))))))</f>
        <v>4.0999999999999996</v>
      </c>
      <c r="I18" s="246"/>
      <c r="J18" s="230"/>
      <c r="K18" s="184"/>
      <c r="L18" s="184"/>
      <c r="M18" s="184"/>
      <c r="N18" s="184"/>
      <c r="O18" s="184"/>
      <c r="P18" s="184"/>
      <c r="Q18" s="194" t="s">
        <v>95</v>
      </c>
      <c r="R18" s="233">
        <f>IF(E19=1,C19,(IF(E20=1,C20,(IF(E21=1,C21,(IF(E22=1,C22,1.3)))))))</f>
        <v>1.3</v>
      </c>
      <c r="S18" s="229"/>
      <c r="T18" s="226"/>
      <c r="U18" s="184"/>
      <c r="V18" s="182"/>
      <c r="W18" s="182"/>
      <c r="X18" s="182"/>
      <c r="Y18" s="182"/>
    </row>
    <row r="19" spans="1:25" ht="19">
      <c r="A19" s="188" t="s">
        <v>93</v>
      </c>
      <c r="B19" s="230">
        <v>2</v>
      </c>
      <c r="C19" s="195" t="s">
        <v>243</v>
      </c>
      <c r="D19" s="242"/>
      <c r="E19" s="230"/>
      <c r="F19" s="192"/>
      <c r="G19" s="194" t="s">
        <v>95</v>
      </c>
      <c r="H19" s="229">
        <f>IF(E13=3,C13,(IF(E14=3,C14,(IF(E15=3,C15,(IF(E16=3,C16,3.2)))))))</f>
        <v>3.2</v>
      </c>
      <c r="I19" s="229"/>
      <c r="J19" s="226"/>
      <c r="K19" s="184"/>
      <c r="L19" s="184"/>
      <c r="M19" s="184"/>
      <c r="N19" s="184"/>
      <c r="O19" s="184"/>
      <c r="P19" s="184"/>
      <c r="Q19" s="272" t="s">
        <v>200</v>
      </c>
      <c r="R19" s="233">
        <f>IF(E19=2,C19,(IF(E20=2,C20,(IF(E21=2,C21,(IF(E22=2,C22,2.3)))))))</f>
        <v>2.2999999999999998</v>
      </c>
      <c r="S19" s="229"/>
      <c r="T19" s="226"/>
      <c r="U19" s="184"/>
      <c r="V19" s="184"/>
      <c r="W19" s="184"/>
      <c r="X19" s="184"/>
      <c r="Y19" s="184"/>
    </row>
    <row r="20" spans="1:25" ht="19">
      <c r="A20" s="194" t="s">
        <v>95</v>
      </c>
      <c r="B20" s="226">
        <v>5</v>
      </c>
      <c r="C20" s="195" t="s">
        <v>113</v>
      </c>
      <c r="D20" s="243"/>
      <c r="E20" s="226"/>
      <c r="F20" s="192"/>
      <c r="G20" s="272" t="s">
        <v>200</v>
      </c>
      <c r="H20" s="229">
        <f>IF(E19=3,C19,(IF(E20=3,C20,(IF(E21=3,C21,(IF(E22=3,C22,3.3)))))))</f>
        <v>3.3</v>
      </c>
      <c r="I20" s="229"/>
      <c r="J20" s="226"/>
      <c r="K20" s="192"/>
      <c r="L20" s="184"/>
      <c r="M20" s="184"/>
      <c r="N20" s="184"/>
      <c r="O20" s="184"/>
      <c r="P20" s="184"/>
      <c r="Q20" s="196" t="s">
        <v>96</v>
      </c>
      <c r="R20" s="258">
        <f>IF(O14=2,M14,(IF(O15=2,M15,(IF(O16=2,M16,(IF(O17=2,M17,2.6)))))))</f>
        <v>2.6</v>
      </c>
      <c r="S20" s="229"/>
      <c r="T20" s="234"/>
      <c r="U20" s="184"/>
      <c r="V20" s="184"/>
      <c r="W20" s="184"/>
      <c r="X20" s="184"/>
      <c r="Y20" s="184"/>
    </row>
    <row r="21" spans="1:25" ht="19">
      <c r="A21" s="272" t="s">
        <v>200</v>
      </c>
      <c r="B21" s="226">
        <v>8</v>
      </c>
      <c r="C21" s="195" t="s">
        <v>244</v>
      </c>
      <c r="D21" s="243"/>
      <c r="E21" s="226"/>
      <c r="F21" s="192"/>
      <c r="G21" s="184"/>
      <c r="H21" s="184"/>
      <c r="I21" s="184"/>
      <c r="J21" s="184"/>
      <c r="K21" s="192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9">
      <c r="A22" s="196" t="s">
        <v>96</v>
      </c>
      <c r="B22" s="226">
        <v>11</v>
      </c>
      <c r="C22" s="255" t="s">
        <v>266</v>
      </c>
      <c r="D22" s="243"/>
      <c r="E22" s="226"/>
      <c r="F22" s="192"/>
      <c r="G22" s="184"/>
      <c r="H22" s="184"/>
      <c r="I22" s="184"/>
      <c r="J22" s="184"/>
      <c r="K22" s="192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4" spans="1:25" ht="19">
      <c r="C24" s="178"/>
      <c r="E24" s="273"/>
    </row>
    <row r="25" spans="1:25" ht="19">
      <c r="C25" s="178"/>
    </row>
  </sheetData>
  <pageMargins left="0.70866141732283472" right="0.70866141732283472" top="0.74803149606299213" bottom="0.74803149606299213" header="0.31496062992125984" footer="0.31496062992125984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T29"/>
  <sheetViews>
    <sheetView workbookViewId="0">
      <selection activeCell="BW34" sqref="BW34"/>
    </sheetView>
  </sheetViews>
  <sheetFormatPr baseColWidth="10" defaultColWidth="8.83203125" defaultRowHeight="13"/>
  <cols>
    <col min="1" max="1" width="3.5" customWidth="1"/>
    <col min="2" max="2" width="3.1640625" customWidth="1"/>
    <col min="3" max="3" width="15.6640625" customWidth="1"/>
    <col min="4" max="5" width="3.1640625" customWidth="1"/>
    <col min="6" max="6" width="4" customWidth="1"/>
    <col min="7" max="7" width="15.6640625" customWidth="1"/>
    <col min="8" max="9" width="3" customWidth="1"/>
    <col min="10" max="10" width="3.83203125" customWidth="1"/>
    <col min="11" max="11" width="15.6640625" customWidth="1"/>
    <col min="12" max="12" width="3" customWidth="1"/>
    <col min="13" max="13" width="2.33203125" customWidth="1"/>
    <col min="14" max="14" width="4.6640625" customWidth="1"/>
    <col min="15" max="15" width="15.6640625" customWidth="1"/>
    <col min="16" max="16" width="3" customWidth="1"/>
    <col min="17" max="17" width="2.6640625" customWidth="1"/>
    <col min="18" max="18" width="4.6640625" customWidth="1"/>
    <col min="19" max="19" width="15.6640625" customWidth="1"/>
    <col min="20" max="20" width="3.6640625" customWidth="1"/>
  </cols>
  <sheetData>
    <row r="2" spans="1:20">
      <c r="A2" s="56"/>
    </row>
    <row r="3" spans="1:20">
      <c r="A3" s="2" t="s">
        <v>46</v>
      </c>
      <c r="B3" s="56"/>
      <c r="C3" s="56"/>
      <c r="D3" s="56"/>
      <c r="E3" s="56"/>
      <c r="F3" s="56"/>
      <c r="G3" s="56"/>
      <c r="H3" s="56"/>
      <c r="I3" s="56"/>
      <c r="J3" s="2" t="s">
        <v>48</v>
      </c>
      <c r="K3" s="56"/>
      <c r="L3" s="56"/>
      <c r="M3" s="56"/>
      <c r="N3" s="56"/>
      <c r="O3" s="56"/>
      <c r="P3" s="56"/>
    </row>
    <row r="4" spans="1:20" s="34" customFormat="1">
      <c r="A4" s="34" t="s">
        <v>47</v>
      </c>
      <c r="C4" s="34" t="s">
        <v>2</v>
      </c>
      <c r="D4" s="34">
        <v>1</v>
      </c>
      <c r="J4" s="34" t="s">
        <v>54</v>
      </c>
      <c r="K4" s="34" t="s">
        <v>2</v>
      </c>
      <c r="L4" s="34">
        <v>7</v>
      </c>
      <c r="M4" s="52"/>
      <c r="N4" s="56"/>
      <c r="O4" s="56"/>
      <c r="P4" s="56"/>
    </row>
    <row r="5" spans="1:20">
      <c r="A5" s="68" t="s">
        <v>67</v>
      </c>
      <c r="B5" s="60">
        <v>1</v>
      </c>
      <c r="C5" s="61" t="s">
        <v>2</v>
      </c>
      <c r="D5" s="60"/>
      <c r="E5" s="56"/>
      <c r="F5" s="56"/>
      <c r="G5" s="56"/>
      <c r="H5" s="56"/>
      <c r="I5" s="56"/>
      <c r="J5" s="58" t="s">
        <v>67</v>
      </c>
      <c r="K5" s="55">
        <f>IF(D5=1,C5,(IF(D6=1,C6,(IF(D7=1,C7,(IF(D8=1,C8,1.1)))))))</f>
        <v>1.1000000000000001</v>
      </c>
      <c r="L5" s="60"/>
      <c r="M5" s="65"/>
      <c r="N5" s="56"/>
      <c r="O5" s="56"/>
      <c r="P5" s="56"/>
    </row>
    <row r="6" spans="1:20">
      <c r="A6" s="64" t="s">
        <v>68</v>
      </c>
      <c r="B6" s="58">
        <v>4</v>
      </c>
      <c r="C6" s="62" t="s">
        <v>2</v>
      </c>
      <c r="D6" s="58"/>
      <c r="E6" s="56"/>
      <c r="F6" s="2" t="s">
        <v>49</v>
      </c>
      <c r="G6" s="56"/>
      <c r="H6" s="56"/>
      <c r="I6" s="56"/>
      <c r="J6" s="58" t="s">
        <v>69</v>
      </c>
      <c r="K6" s="53">
        <f>IF(D5=2,C5,(IF(D6=2,C6,(IF(D7=2,C7,(IF(D8=2,C8,2.1)))))))</f>
        <v>2.1</v>
      </c>
      <c r="L6" s="58"/>
      <c r="M6" s="65"/>
      <c r="N6" s="56"/>
      <c r="O6" s="56"/>
      <c r="P6" s="56"/>
    </row>
    <row r="7" spans="1:20">
      <c r="A7" s="64" t="s">
        <v>69</v>
      </c>
      <c r="B7" s="58">
        <v>5</v>
      </c>
      <c r="C7" s="62" t="s">
        <v>2</v>
      </c>
      <c r="D7" s="58"/>
      <c r="E7" s="56"/>
      <c r="F7" s="34" t="s">
        <v>51</v>
      </c>
      <c r="G7" s="2"/>
      <c r="H7" s="34">
        <v>5</v>
      </c>
      <c r="I7" s="56"/>
      <c r="J7" s="58" t="s">
        <v>70</v>
      </c>
      <c r="K7" s="53">
        <f>IF(H8=2,G8,(IF(H9=2,G9,(IF(H10=2,G10,(IF(H11=2,G11,2.5)))))))</f>
        <v>2.5</v>
      </c>
      <c r="L7" s="58"/>
      <c r="M7" s="56"/>
      <c r="N7" s="2" t="s">
        <v>66</v>
      </c>
      <c r="O7" s="34"/>
      <c r="P7" s="34">
        <v>11</v>
      </c>
    </row>
    <row r="8" spans="1:20">
      <c r="A8" s="66" t="s">
        <v>70</v>
      </c>
      <c r="B8" s="59">
        <v>8</v>
      </c>
      <c r="C8" s="63" t="s">
        <v>2</v>
      </c>
      <c r="D8" s="59"/>
      <c r="E8" s="56"/>
      <c r="F8" s="58" t="s">
        <v>67</v>
      </c>
      <c r="G8" s="55">
        <f>IF(D5=3,C5,(IF(D6=3,C6,(IF(D7=3,C7,(IF(D8=3,C8,3.1)))))))</f>
        <v>3.1</v>
      </c>
      <c r="H8" s="58"/>
      <c r="I8" s="56"/>
      <c r="J8" s="56"/>
      <c r="K8" s="56"/>
      <c r="L8" s="56"/>
      <c r="M8" s="56"/>
      <c r="N8" s="58" t="s">
        <v>67</v>
      </c>
      <c r="O8" s="55">
        <f>IF(L5=1,K5,(IF(L6=1,K6,(IF(L7=1,K7,1.7)))))</f>
        <v>1.7</v>
      </c>
      <c r="P8" s="58"/>
    </row>
    <row r="9" spans="1:20" s="34" customFormat="1">
      <c r="A9" s="56"/>
      <c r="B9" s="56"/>
      <c r="C9" s="56"/>
      <c r="D9" s="56"/>
      <c r="E9" s="56"/>
      <c r="F9" s="58" t="s">
        <v>68</v>
      </c>
      <c r="G9" s="53">
        <f>IF(D5=4,C5,(IF(D6=4,C6,(IF(D7=4,C7,(IF(D8=4,C8,4.1)))))))</f>
        <v>4.0999999999999996</v>
      </c>
      <c r="H9" s="58"/>
      <c r="I9" s="56"/>
      <c r="J9" s="56"/>
      <c r="K9" s="56"/>
      <c r="L9" s="56"/>
      <c r="M9" s="56"/>
      <c r="N9" s="58" t="s">
        <v>68</v>
      </c>
      <c r="O9" s="53">
        <f>IF(L5=2,K5,(IF(L6=2,K6,(IF(L7=2,K7,2.7)))))</f>
        <v>2.7</v>
      </c>
      <c r="P9" s="58"/>
    </row>
    <row r="10" spans="1:20">
      <c r="A10" s="56"/>
      <c r="B10" s="56"/>
      <c r="C10" s="56"/>
      <c r="D10" s="56"/>
      <c r="E10" s="56"/>
      <c r="F10" s="58" t="s">
        <v>69</v>
      </c>
      <c r="G10" s="53">
        <f>IF(D12=3,C12,(IF(D13=3,C13,(IF(D14=3,C14,(IF(D15=3,C15,3.2)))))))</f>
        <v>3.2</v>
      </c>
      <c r="H10" s="59"/>
      <c r="I10" s="56"/>
      <c r="J10" s="56"/>
      <c r="K10" s="56"/>
      <c r="L10" s="56"/>
      <c r="M10" s="56"/>
      <c r="N10" s="58" t="s">
        <v>69</v>
      </c>
      <c r="O10" s="53">
        <f>IF(L12=1,K12,(IF(L13=1,K13,(IF(L14=1,K14,1.8)))))</f>
        <v>1.8</v>
      </c>
      <c r="P10" s="59"/>
    </row>
    <row r="11" spans="1:20">
      <c r="A11" s="34" t="s">
        <v>52</v>
      </c>
      <c r="B11" s="34"/>
      <c r="C11" s="34" t="s">
        <v>2</v>
      </c>
      <c r="D11" s="34">
        <v>2</v>
      </c>
      <c r="E11" s="56"/>
      <c r="F11" s="58" t="s">
        <v>70</v>
      </c>
      <c r="G11" s="54">
        <f>IF(D12=4,C12,(IF(D13=4,C13,(IF(D14=4,C14,(IF(D15=4,C15,4.2)))))))</f>
        <v>4.2</v>
      </c>
      <c r="H11" s="58"/>
      <c r="I11" s="56"/>
      <c r="J11" s="34" t="s">
        <v>55</v>
      </c>
      <c r="K11" s="34" t="s">
        <v>2</v>
      </c>
      <c r="L11" s="34">
        <v>8</v>
      </c>
      <c r="M11" s="65"/>
      <c r="N11" s="58" t="s">
        <v>70</v>
      </c>
      <c r="O11" s="54">
        <f>IF(L12=2,K12,(IF(L13=2,K13,(IF(L14=2,K14,2.8)))))</f>
        <v>2.8</v>
      </c>
      <c r="P11" s="58"/>
    </row>
    <row r="12" spans="1:20">
      <c r="A12" s="68" t="s">
        <v>67</v>
      </c>
      <c r="B12" s="60">
        <v>2</v>
      </c>
      <c r="C12" s="61" t="s">
        <v>2</v>
      </c>
      <c r="D12" s="60"/>
      <c r="E12" s="56"/>
      <c r="F12" s="56"/>
      <c r="G12" s="56"/>
      <c r="H12" s="56"/>
      <c r="I12" s="56"/>
      <c r="J12" s="58" t="s">
        <v>67</v>
      </c>
      <c r="K12" s="55">
        <f>IF(D12=1,C12,(IF(D13=1,C13,(IF(D14=1,C14,(IF(D15=1,C15,1.2)))))))</f>
        <v>1.2</v>
      </c>
      <c r="L12" s="60"/>
      <c r="M12" s="65"/>
      <c r="N12" s="56"/>
      <c r="O12" s="56"/>
      <c r="P12" s="56"/>
    </row>
    <row r="13" spans="1:20">
      <c r="A13" s="64" t="s">
        <v>68</v>
      </c>
      <c r="B13" s="58">
        <v>3</v>
      </c>
      <c r="C13" s="62" t="s">
        <v>2</v>
      </c>
      <c r="D13" s="58"/>
      <c r="E13" s="56"/>
      <c r="F13" s="56"/>
      <c r="G13" s="56"/>
      <c r="H13" s="56"/>
      <c r="I13" s="56"/>
      <c r="J13" s="58" t="s">
        <v>69</v>
      </c>
      <c r="K13" s="53">
        <f>IF(D12=2,C12,(IF(D13=2,C13,(IF(D14=2,C14,(IF(D15=2,C15,2.2)))))))</f>
        <v>2.2000000000000002</v>
      </c>
      <c r="L13" s="58"/>
      <c r="M13" s="65"/>
      <c r="N13" s="56"/>
      <c r="O13" s="56"/>
      <c r="P13" s="56"/>
    </row>
    <row r="14" spans="1:20">
      <c r="A14" s="64" t="s">
        <v>69</v>
      </c>
      <c r="B14" s="58">
        <v>6</v>
      </c>
      <c r="C14" s="62" t="s">
        <v>2</v>
      </c>
      <c r="D14" s="58"/>
      <c r="E14" s="56"/>
      <c r="F14" s="56"/>
      <c r="G14" s="56"/>
      <c r="H14" s="56"/>
      <c r="I14" s="56"/>
      <c r="J14" s="58" t="s">
        <v>70</v>
      </c>
      <c r="K14" s="53">
        <f>IF(H8=1,G8,(IF(H9=1,G9,(IF(H10=1,G10,(IF(H11=1,G11,1.5)))))))</f>
        <v>1.5</v>
      </c>
      <c r="L14" s="58"/>
      <c r="M14" s="56"/>
      <c r="N14" s="56"/>
      <c r="O14" s="56"/>
      <c r="P14" s="56"/>
      <c r="S14" s="18" t="s">
        <v>3</v>
      </c>
      <c r="T14">
        <v>13</v>
      </c>
    </row>
    <row r="15" spans="1:20">
      <c r="A15" s="66" t="s">
        <v>70</v>
      </c>
      <c r="B15" s="59">
        <v>7</v>
      </c>
      <c r="C15" s="63" t="s">
        <v>2</v>
      </c>
      <c r="D15" s="59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R15" s="14" t="s">
        <v>67</v>
      </c>
      <c r="S15" s="35">
        <f>IF(P8=1,O8,(IF(P9=1,O9,(IF(P10=1,O10,(IF(P11=1,O11,1.11)))))))</f>
        <v>1.1100000000000001</v>
      </c>
      <c r="T15" s="28"/>
    </row>
    <row r="16" spans="1:20">
      <c r="A16" s="56"/>
      <c r="R16" s="15" t="s">
        <v>68</v>
      </c>
      <c r="S16" s="111">
        <f>IF(P8=2,O8,(IF(P9=2,O9,(IF(P10=2,O10,(IF(P11=2,O11,2.11)))))))</f>
        <v>2.11</v>
      </c>
      <c r="T16" s="21"/>
    </row>
    <row r="17" spans="1:20" s="34" customFormat="1">
      <c r="A17" s="2"/>
      <c r="B17" s="56"/>
      <c r="C17" s="56"/>
      <c r="D17" s="56"/>
      <c r="E17" s="56"/>
      <c r="F17" s="56"/>
      <c r="G17" s="56"/>
      <c r="H17" s="56"/>
      <c r="I17" s="56"/>
      <c r="J17" s="2"/>
      <c r="K17" s="56"/>
      <c r="L17" s="56"/>
      <c r="M17" s="56"/>
      <c r="N17" s="56"/>
      <c r="O17" s="56"/>
      <c r="P17" s="56"/>
      <c r="R17" s="16" t="s">
        <v>69</v>
      </c>
      <c r="S17" s="111">
        <f>IF(P22=1,O22,(IF(P23=1,O23,(IF(P24=1,O24,(IF(P25=1,O25,1.12)))))))</f>
        <v>1.1200000000000001</v>
      </c>
      <c r="T17" s="25"/>
    </row>
    <row r="18" spans="1:20">
      <c r="A18" s="34" t="s">
        <v>47</v>
      </c>
      <c r="B18" s="34"/>
      <c r="C18" s="34" t="s">
        <v>2</v>
      </c>
      <c r="D18" s="34">
        <v>3</v>
      </c>
      <c r="E18" s="34"/>
      <c r="F18" s="34"/>
      <c r="G18" s="34"/>
      <c r="H18" s="34"/>
      <c r="I18" s="34"/>
      <c r="J18" s="34" t="s">
        <v>54</v>
      </c>
      <c r="K18" s="34" t="s">
        <v>2</v>
      </c>
      <c r="L18" s="34">
        <v>9</v>
      </c>
      <c r="M18" s="52"/>
      <c r="N18" s="56"/>
      <c r="O18" s="56"/>
      <c r="P18" s="56"/>
      <c r="R18" s="113" t="s">
        <v>70</v>
      </c>
      <c r="S18" s="35">
        <f>IF(P22=2,O22,(IF(P23=2,O23,(IF(P24=2,O24,(IF(P25=2,O25,2.12)))))))</f>
        <v>2.12</v>
      </c>
      <c r="T18" s="7"/>
    </row>
    <row r="19" spans="1:20">
      <c r="A19" s="68" t="s">
        <v>67</v>
      </c>
      <c r="B19" s="60">
        <v>1</v>
      </c>
      <c r="C19" s="61" t="s">
        <v>2</v>
      </c>
      <c r="D19" s="60"/>
      <c r="E19" s="56"/>
      <c r="F19" s="56"/>
      <c r="G19" s="56"/>
      <c r="H19" s="56"/>
      <c r="I19" s="56"/>
      <c r="J19" s="58" t="s">
        <v>67</v>
      </c>
      <c r="K19" s="55">
        <f>IF(D19=1,C19,(IF(D20=1,C20,(IF(D21=1,C21,(IF(D22=1,C22,1.1)))))))</f>
        <v>1.1000000000000001</v>
      </c>
      <c r="L19" s="60"/>
      <c r="M19" s="65"/>
      <c r="N19" s="56"/>
      <c r="O19" s="56"/>
      <c r="P19" s="56"/>
      <c r="Q19" s="12"/>
      <c r="R19" s="112"/>
      <c r="S19" s="36"/>
      <c r="T19" s="12"/>
    </row>
    <row r="20" spans="1:20">
      <c r="A20" s="64" t="s">
        <v>68</v>
      </c>
      <c r="B20" s="58">
        <v>4</v>
      </c>
      <c r="C20" s="62" t="s">
        <v>2</v>
      </c>
      <c r="D20" s="58"/>
      <c r="E20" s="56"/>
      <c r="F20" s="2" t="s">
        <v>49</v>
      </c>
      <c r="G20" s="56"/>
      <c r="H20" s="56"/>
      <c r="I20" s="56"/>
      <c r="J20" s="58" t="s">
        <v>69</v>
      </c>
      <c r="K20" s="53">
        <f>IF(D19=2,C19,(IF(D20=2,C20,(IF(D21=2,C21,(IF(D22=2,C22,2.1)))))))</f>
        <v>2.1</v>
      </c>
      <c r="L20" s="58"/>
      <c r="M20" s="65"/>
      <c r="N20" s="56"/>
      <c r="O20" s="56"/>
      <c r="P20" s="56"/>
    </row>
    <row r="21" spans="1:20">
      <c r="A21" s="64" t="s">
        <v>69</v>
      </c>
      <c r="B21" s="58">
        <v>5</v>
      </c>
      <c r="C21" s="62" t="s">
        <v>2</v>
      </c>
      <c r="D21" s="58"/>
      <c r="E21" s="56"/>
      <c r="F21" s="34" t="s">
        <v>51</v>
      </c>
      <c r="G21" s="2"/>
      <c r="H21" s="34">
        <v>6</v>
      </c>
      <c r="I21" s="56"/>
      <c r="J21" s="58" t="s">
        <v>70</v>
      </c>
      <c r="K21" s="53">
        <f>IF(H22=2,G22,(IF(H23=2,G23,(IF(H24=2,G24,(IF(H25=2,G25,2.6)))))))</f>
        <v>2.6</v>
      </c>
      <c r="L21" s="58"/>
      <c r="M21" s="56"/>
      <c r="N21" s="2"/>
      <c r="O21" s="34"/>
      <c r="P21" s="34">
        <v>12</v>
      </c>
    </row>
    <row r="22" spans="1:20">
      <c r="A22" s="66" t="s">
        <v>70</v>
      </c>
      <c r="B22" s="59">
        <v>8</v>
      </c>
      <c r="C22" s="63" t="s">
        <v>2</v>
      </c>
      <c r="D22" s="59"/>
      <c r="E22" s="56"/>
      <c r="F22" s="58" t="s">
        <v>67</v>
      </c>
      <c r="G22" s="55">
        <f>IF(D19=3,C19,(IF(D20=3,C20,(IF(D21=3,C21,(IF(D22=3,C22,3.3)))))))</f>
        <v>3.3</v>
      </c>
      <c r="H22" s="58"/>
      <c r="I22" s="56"/>
      <c r="J22" s="56"/>
      <c r="K22" s="56"/>
      <c r="L22" s="56"/>
      <c r="M22" s="56"/>
      <c r="N22" s="58" t="s">
        <v>67</v>
      </c>
      <c r="O22" s="55">
        <f>IF(L19=1,K19,(IF(L20=1,K20,(IF(L21=1,K21,1.9)))))</f>
        <v>1.9</v>
      </c>
      <c r="P22" s="58"/>
    </row>
    <row r="23" spans="1:20">
      <c r="A23" s="56"/>
      <c r="B23" s="56"/>
      <c r="C23" s="56"/>
      <c r="D23" s="56"/>
      <c r="E23" s="56"/>
      <c r="F23" s="58" t="s">
        <v>68</v>
      </c>
      <c r="G23" s="53">
        <f>IF(D19=4,C19,(IF(D20=4,C20,(IF(D21=4,C21,(IF(D22=4,C22,4.3)))))))</f>
        <v>4.3</v>
      </c>
      <c r="H23" s="58"/>
      <c r="I23" s="56"/>
      <c r="J23" s="56"/>
      <c r="K23" s="56"/>
      <c r="L23" s="56"/>
      <c r="M23" s="56"/>
      <c r="N23" s="58" t="s">
        <v>68</v>
      </c>
      <c r="O23" s="53">
        <f>IF(L19=2,K19,(IF(L20=2,K20,(IF(L21=2,K21,2.9)))))</f>
        <v>2.9</v>
      </c>
      <c r="P23" s="58"/>
    </row>
    <row r="24" spans="1:20">
      <c r="A24" s="56"/>
      <c r="B24" s="56"/>
      <c r="C24" s="56"/>
      <c r="D24" s="56"/>
      <c r="E24" s="56"/>
      <c r="F24" s="58" t="s">
        <v>69</v>
      </c>
      <c r="G24" s="53">
        <f>IF(D26=3,C26,(IF(D27=3,C27,(IF(D28=3,C28,(IF(D29=3,C29,3.4)))))))</f>
        <v>3.4</v>
      </c>
      <c r="H24" s="59"/>
      <c r="I24" s="56"/>
      <c r="J24" s="56"/>
      <c r="K24" s="56"/>
      <c r="L24" s="56"/>
      <c r="M24" s="56"/>
      <c r="N24" s="58" t="s">
        <v>69</v>
      </c>
      <c r="O24" s="104">
        <f>IF(L26=1,K26,(IF(L27=1,K27,(IF(L28=1,K28,1.1)))))</f>
        <v>1.1000000000000001</v>
      </c>
      <c r="P24" s="59"/>
    </row>
    <row r="25" spans="1:20">
      <c r="A25" s="34" t="s">
        <v>52</v>
      </c>
      <c r="B25" s="34"/>
      <c r="C25" s="34" t="s">
        <v>2</v>
      </c>
      <c r="D25" s="34">
        <v>4</v>
      </c>
      <c r="E25" s="56"/>
      <c r="F25" s="58" t="s">
        <v>70</v>
      </c>
      <c r="G25" s="54">
        <f>IF(D26=4,C26,(IF(D27=4,C27,(IF(D28=4,C28,(IF(D29=4,C29,4.4)))))))</f>
        <v>4.4000000000000004</v>
      </c>
      <c r="H25" s="58"/>
      <c r="I25" s="56"/>
      <c r="J25" s="34" t="s">
        <v>55</v>
      </c>
      <c r="K25" s="34" t="s">
        <v>2</v>
      </c>
      <c r="L25" s="34">
        <v>10</v>
      </c>
      <c r="M25" s="65"/>
      <c r="N25" s="58" t="s">
        <v>70</v>
      </c>
      <c r="O25" s="107">
        <f>IF(L26=2,K26,(IF(L27=2,K27,(IF(L28=2,K28,2.1)))))</f>
        <v>2.1</v>
      </c>
      <c r="P25" s="58"/>
    </row>
    <row r="26" spans="1:20">
      <c r="A26" s="68" t="s">
        <v>67</v>
      </c>
      <c r="B26" s="60">
        <v>2</v>
      </c>
      <c r="C26" s="61" t="s">
        <v>2</v>
      </c>
      <c r="D26" s="60"/>
      <c r="E26" s="56"/>
      <c r="F26" s="56"/>
      <c r="G26" s="56"/>
      <c r="H26" s="56"/>
      <c r="I26" s="56"/>
      <c r="J26" s="58" t="s">
        <v>67</v>
      </c>
      <c r="K26" s="55">
        <f>IF(D26=1,C26,(IF(D27=1,C27,(IF(D28=1,C28,(IF(D29=1,C29,1.2)))))))</f>
        <v>1.2</v>
      </c>
      <c r="L26" s="60"/>
      <c r="M26" s="65"/>
      <c r="N26" s="56"/>
      <c r="O26" s="56"/>
      <c r="P26" s="56"/>
    </row>
    <row r="27" spans="1:20">
      <c r="A27" s="64" t="s">
        <v>68</v>
      </c>
      <c r="B27" s="58">
        <v>3</v>
      </c>
      <c r="C27" s="62" t="s">
        <v>2</v>
      </c>
      <c r="D27" s="58"/>
      <c r="E27" s="56"/>
      <c r="F27" s="56"/>
      <c r="G27" s="56"/>
      <c r="H27" s="56"/>
      <c r="I27" s="56"/>
      <c r="J27" s="58" t="s">
        <v>69</v>
      </c>
      <c r="K27" s="53">
        <f>IF(D26=2,C26,(IF(D27=2,C27,(IF(D28=2,C28,(IF(D29=2,C29,2.2)))))))</f>
        <v>2.2000000000000002</v>
      </c>
      <c r="L27" s="58"/>
      <c r="M27" s="65"/>
      <c r="N27" s="56"/>
      <c r="O27" s="56"/>
      <c r="P27" s="56"/>
    </row>
    <row r="28" spans="1:20">
      <c r="A28" s="64" t="s">
        <v>69</v>
      </c>
      <c r="B28" s="58">
        <v>6</v>
      </c>
      <c r="C28" s="62" t="s">
        <v>2</v>
      </c>
      <c r="D28" s="58"/>
      <c r="E28" s="56"/>
      <c r="F28" s="56"/>
      <c r="G28" s="56"/>
      <c r="H28" s="56"/>
      <c r="I28" s="56"/>
      <c r="J28" s="58" t="s">
        <v>70</v>
      </c>
      <c r="K28" s="53">
        <f>IF(H22=1,G22,(IF(H23=1,G23,(IF(H24=1,G24,(IF(H25=1,G25,1.6)))))))</f>
        <v>1.6</v>
      </c>
      <c r="L28" s="58"/>
      <c r="M28" s="56"/>
      <c r="N28" s="56"/>
      <c r="O28" s="56"/>
      <c r="P28" s="56"/>
    </row>
    <row r="29" spans="1:20">
      <c r="A29" s="66" t="s">
        <v>70</v>
      </c>
      <c r="B29" s="59">
        <v>7</v>
      </c>
      <c r="C29" s="63" t="s">
        <v>2</v>
      </c>
      <c r="D29" s="59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</sheetData>
  <phoneticPr fontId="0" type="noConversion"/>
  <pageMargins left="0.35" right="0.62" top="1" bottom="1" header="0.5" footer="0.5"/>
  <pageSetup paperSize="9" orientation="landscape" horizontalDpi="360" verticalDpi="36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42"/>
  <sheetViews>
    <sheetView workbookViewId="0">
      <selection activeCell="DL38" sqref="DL38"/>
    </sheetView>
  </sheetViews>
  <sheetFormatPr baseColWidth="10" defaultColWidth="8.83203125" defaultRowHeight="13"/>
  <cols>
    <col min="1" max="1" width="2.83203125" customWidth="1"/>
    <col min="2" max="2" width="4.6640625" customWidth="1"/>
    <col min="3" max="3" width="16.6640625" customWidth="1"/>
    <col min="4" max="4" width="5.6640625" customWidth="1"/>
    <col min="5" max="5" width="2.6640625" customWidth="1"/>
    <col min="6" max="6" width="2.83203125" customWidth="1"/>
    <col min="7" max="7" width="16.6640625" customWidth="1"/>
    <col min="8" max="8" width="5.6640625" customWidth="1"/>
    <col min="9" max="9" width="2.6640625" customWidth="1"/>
    <col min="10" max="10" width="3.33203125" customWidth="1"/>
    <col min="11" max="11" width="16.6640625" customWidth="1"/>
    <col min="12" max="12" width="5.6640625" customWidth="1"/>
    <col min="13" max="13" width="4.1640625" customWidth="1"/>
    <col min="14" max="14" width="9.5" customWidth="1"/>
    <col min="15" max="15" width="16.6640625" customWidth="1"/>
    <col min="16" max="16" width="5.6640625" customWidth="1"/>
    <col min="17" max="17" width="2.6640625" customWidth="1"/>
    <col min="18" max="18" width="3" customWidth="1"/>
    <col min="19" max="19" width="16.6640625" customWidth="1"/>
    <col min="20" max="20" width="5.6640625" customWidth="1"/>
    <col min="21" max="21" width="2.6640625" customWidth="1"/>
    <col min="22" max="22" width="3" customWidth="1"/>
    <col min="23" max="23" width="16.6640625" customWidth="1"/>
    <col min="24" max="24" width="5.6640625" customWidth="1"/>
  </cols>
  <sheetData>
    <row r="1" spans="1:24">
      <c r="A1" s="33" t="s">
        <v>57</v>
      </c>
    </row>
    <row r="2" spans="1:24">
      <c r="A2" s="32" t="s">
        <v>46</v>
      </c>
    </row>
    <row r="3" spans="1:24">
      <c r="A3" s="34" t="s">
        <v>60</v>
      </c>
      <c r="B3" s="34"/>
      <c r="C3" s="34"/>
      <c r="D3" s="34">
        <v>1</v>
      </c>
      <c r="E3" s="34"/>
      <c r="F3" s="34"/>
    </row>
    <row r="4" spans="1:24">
      <c r="A4" s="4" t="s">
        <v>67</v>
      </c>
      <c r="B4" s="7">
        <v>1</v>
      </c>
      <c r="C4" s="7"/>
      <c r="D4" s="21"/>
    </row>
    <row r="5" spans="1:24">
      <c r="A5" s="7" t="s">
        <v>68</v>
      </c>
      <c r="B5" s="23">
        <v>16</v>
      </c>
      <c r="C5" s="23"/>
      <c r="D5" s="24"/>
    </row>
    <row r="6" spans="1:24">
      <c r="A6" s="7" t="s">
        <v>69</v>
      </c>
      <c r="B6" s="7">
        <v>17</v>
      </c>
      <c r="C6" s="7"/>
      <c r="D6" s="21"/>
    </row>
    <row r="7" spans="1:24">
      <c r="A7" s="10" t="s">
        <v>70</v>
      </c>
      <c r="B7" s="10">
        <v>32</v>
      </c>
      <c r="C7" s="10"/>
      <c r="D7" s="25"/>
      <c r="J7" s="32" t="s">
        <v>48</v>
      </c>
    </row>
    <row r="8" spans="1:24">
      <c r="A8" s="34" t="s">
        <v>61</v>
      </c>
      <c r="B8" s="34"/>
      <c r="C8" s="34"/>
      <c r="D8" s="34">
        <v>2</v>
      </c>
      <c r="E8" s="34"/>
      <c r="F8" s="34"/>
      <c r="J8">
        <v>1</v>
      </c>
      <c r="L8">
        <v>13</v>
      </c>
    </row>
    <row r="9" spans="1:24">
      <c r="A9" s="4" t="s">
        <v>67</v>
      </c>
      <c r="B9" s="4">
        <v>8</v>
      </c>
      <c r="C9" s="5"/>
      <c r="D9" s="4"/>
      <c r="J9" s="4" t="s">
        <v>67</v>
      </c>
      <c r="K9" s="41">
        <f>IF(D4=1,C4,(IF(D5=1,C5,(IF(D6=1,C6,(IF(D7=1,C7,1.1)))))))</f>
        <v>1.1000000000000001</v>
      </c>
      <c r="L9" s="21"/>
      <c r="N9" s="2" t="s">
        <v>59</v>
      </c>
      <c r="O9" s="56"/>
      <c r="P9" s="56"/>
      <c r="Q9" s="56"/>
      <c r="R9" s="56"/>
      <c r="S9" s="56"/>
      <c r="T9" s="56"/>
    </row>
    <row r="10" spans="1:24">
      <c r="A10" s="7" t="s">
        <v>68</v>
      </c>
      <c r="B10" s="7">
        <v>9</v>
      </c>
      <c r="C10" s="8"/>
      <c r="D10" s="7"/>
      <c r="J10" s="7" t="s">
        <v>68</v>
      </c>
      <c r="K10" s="42">
        <f>IF(D9=2,C9,(IF(D10=2,C10,(IF(D11=2,C11,(IF(D12=2,C12,2.2)))))))</f>
        <v>2.2000000000000002</v>
      </c>
      <c r="L10" s="24"/>
      <c r="N10" s="34" t="s">
        <v>91</v>
      </c>
      <c r="O10" s="34" t="s">
        <v>2</v>
      </c>
      <c r="P10" s="34">
        <v>19</v>
      </c>
      <c r="Q10" s="52"/>
      <c r="R10" s="56"/>
      <c r="S10" s="56"/>
      <c r="T10" s="56"/>
      <c r="U10" s="34"/>
      <c r="V10" s="34"/>
      <c r="W10" s="34"/>
      <c r="X10" s="34"/>
    </row>
    <row r="11" spans="1:24">
      <c r="A11" s="7" t="s">
        <v>69</v>
      </c>
      <c r="B11" s="7">
        <v>24</v>
      </c>
      <c r="C11" s="8"/>
      <c r="D11" s="7"/>
      <c r="J11" s="7" t="s">
        <v>69</v>
      </c>
      <c r="K11" s="41">
        <f>IF(H14=1,G14,(IF(H15=1,G15,(IF(H16=1,G16,(IF(H17=1,G17,1.9)))))))</f>
        <v>1.9</v>
      </c>
      <c r="L11" s="21"/>
      <c r="N11" s="58" t="s">
        <v>67</v>
      </c>
      <c r="O11" s="55">
        <f>IF(L9=1,K9,(IF(L10=1,K10,(IF(L11=1,K11,(IF(L12=1,K12,1.13)))))))</f>
        <v>1.1299999999999999</v>
      </c>
      <c r="P11" s="60"/>
      <c r="Q11" s="65"/>
      <c r="R11" s="56"/>
      <c r="S11" s="56"/>
      <c r="T11" s="56"/>
    </row>
    <row r="12" spans="1:24">
      <c r="A12" s="10" t="s">
        <v>70</v>
      </c>
      <c r="B12" s="10">
        <v>25</v>
      </c>
      <c r="C12" s="11"/>
      <c r="D12" s="10"/>
      <c r="F12" s="32" t="s">
        <v>58</v>
      </c>
      <c r="J12" s="10" t="s">
        <v>70</v>
      </c>
      <c r="K12" s="109">
        <f>IF(H19=2,G19,(IF(H20=2,G20,(IF(H21=2,G21,(IF(H22=2,G22,2.1)))))))</f>
        <v>2.1</v>
      </c>
      <c r="L12" s="25"/>
      <c r="N12" s="58" t="s">
        <v>69</v>
      </c>
      <c r="O12" s="53">
        <f>IF(L14=2,K14,(IF(L15=2,K15,(IF(L16=2,K16,(IF(L17=2,K17,2.14)))))))</f>
        <v>2.14</v>
      </c>
      <c r="P12" s="58"/>
      <c r="Q12" s="65"/>
      <c r="R12" s="56"/>
      <c r="S12" s="56"/>
      <c r="T12" s="56"/>
    </row>
    <row r="13" spans="1:24">
      <c r="A13" s="34" t="s">
        <v>62</v>
      </c>
      <c r="B13" s="34"/>
      <c r="C13" s="34"/>
      <c r="D13" s="34">
        <v>3</v>
      </c>
      <c r="E13" s="34"/>
      <c r="F13" s="34">
        <v>1</v>
      </c>
      <c r="G13" s="34"/>
      <c r="H13" s="34">
        <v>9</v>
      </c>
      <c r="I13" s="34"/>
      <c r="J13" s="34">
        <v>2</v>
      </c>
      <c r="K13" s="57"/>
      <c r="L13" s="34">
        <v>14</v>
      </c>
      <c r="M13" s="34"/>
      <c r="N13" s="58" t="s">
        <v>70</v>
      </c>
      <c r="O13" s="53">
        <f>IF(L19=1,K19,(IF(L20=1,K20,(IF(L21=1,K21,(IF(L22=1,K22,1.15)))))))</f>
        <v>1.1499999999999999</v>
      </c>
      <c r="P13" s="58"/>
      <c r="Q13" s="56"/>
      <c r="R13" s="2" t="s">
        <v>66</v>
      </c>
      <c r="S13" s="34"/>
      <c r="T13" s="34">
        <v>23</v>
      </c>
    </row>
    <row r="14" spans="1:24">
      <c r="A14" s="4" t="s">
        <v>67</v>
      </c>
      <c r="B14" s="4">
        <v>5</v>
      </c>
      <c r="C14" s="5"/>
      <c r="D14" s="4"/>
      <c r="F14" s="4" t="s">
        <v>67</v>
      </c>
      <c r="G14" s="41">
        <f>IF(D4=3,C4,(IF(D5=3,C5,(IF(D6=3,C6,(IF(D7=3,C7,3.1)))))))</f>
        <v>3.1</v>
      </c>
      <c r="H14" s="21"/>
      <c r="J14" s="4" t="s">
        <v>67</v>
      </c>
      <c r="K14" s="38">
        <f>IF(D4=2,C4,(IF(D5=2,C5,(IF(D6=2,C6,(IF(D7=2,C7,2.1)))))))</f>
        <v>2.1</v>
      </c>
      <c r="L14" s="4"/>
      <c r="N14" s="56"/>
      <c r="O14" s="56"/>
      <c r="P14" s="56"/>
      <c r="Q14" s="56"/>
      <c r="R14" s="58" t="s">
        <v>67</v>
      </c>
      <c r="S14" s="55">
        <f>IF(P11=1,O11,(IF(P12=1,O12,(IF(P13=1,O13,1.19)))))</f>
        <v>1.19</v>
      </c>
      <c r="T14" s="58"/>
    </row>
    <row r="15" spans="1:24">
      <c r="A15" s="7" t="s">
        <v>68</v>
      </c>
      <c r="B15" s="7">
        <v>12</v>
      </c>
      <c r="C15" s="8"/>
      <c r="D15" s="7"/>
      <c r="F15" s="7" t="s">
        <v>68</v>
      </c>
      <c r="G15" s="41">
        <f>IF(D9=3,C9,(IF(D10=3,C10,(IF(D11=3,C11,(IF(D12=3,C12,3.2)))))))</f>
        <v>3.2</v>
      </c>
      <c r="H15" s="24"/>
      <c r="J15" s="7" t="s">
        <v>68</v>
      </c>
      <c r="K15" s="39">
        <f>IF(D9=1,C9,(IF(D10=1,C10,(IF(D11=1,C11,(IF(D12=1,C12,1.2)))))))</f>
        <v>1.2</v>
      </c>
      <c r="L15" s="7"/>
      <c r="N15" s="56"/>
      <c r="O15" s="56"/>
      <c r="P15" s="56"/>
      <c r="Q15" s="56"/>
      <c r="R15" s="58" t="s">
        <v>68</v>
      </c>
      <c r="S15" s="53">
        <f>IF(P11=2,O11,(IF(P12=2,O12,(IF(P13=2,O13,2.19)))))</f>
        <v>2.19</v>
      </c>
      <c r="T15" s="58"/>
      <c r="U15" s="34"/>
      <c r="V15" s="34"/>
      <c r="W15" s="34"/>
      <c r="X15" s="34"/>
    </row>
    <row r="16" spans="1:24">
      <c r="A16" s="7" t="s">
        <v>69</v>
      </c>
      <c r="B16" s="7">
        <v>21</v>
      </c>
      <c r="C16" s="8"/>
      <c r="D16" s="7"/>
      <c r="F16" s="7" t="s">
        <v>69</v>
      </c>
      <c r="G16" s="41">
        <f>IF(D14=4,C14,(IF(D15=4,C15,(IF(D16=4,C16,(IF(D17=4,C17,4.3)))))))</f>
        <v>4.3</v>
      </c>
      <c r="H16" s="21"/>
      <c r="J16" s="7" t="s">
        <v>69</v>
      </c>
      <c r="K16" s="39">
        <f>IF(D14=1,C14,(IF(D15=1,C15,(IF(D16=1,C16,(IF(D17=1,C17,1.3)))))))</f>
        <v>1.3</v>
      </c>
      <c r="L16" s="7"/>
      <c r="N16" s="56"/>
      <c r="O16" s="56"/>
      <c r="P16" s="56"/>
      <c r="Q16" s="56"/>
      <c r="R16" s="58" t="s">
        <v>69</v>
      </c>
      <c r="S16" s="53">
        <f>IF(P18=1,O18,(IF(P19=1,O19,(IF(P20=1,O20,1.2)))))</f>
        <v>1.2</v>
      </c>
      <c r="T16" s="59"/>
    </row>
    <row r="17" spans="1:24">
      <c r="A17" s="10" t="s">
        <v>70</v>
      </c>
      <c r="B17" s="10">
        <v>28</v>
      </c>
      <c r="C17" s="11"/>
      <c r="D17" s="10"/>
      <c r="F17" s="10" t="s">
        <v>70</v>
      </c>
      <c r="G17" s="41">
        <f>IF(D19=4,C19,(IF(D20=4,C20,(IF(D21=4,C21,(IF(D22=4,C22,4.4)))))))</f>
        <v>4.4000000000000004</v>
      </c>
      <c r="H17" s="25"/>
      <c r="J17" s="10" t="s">
        <v>70</v>
      </c>
      <c r="K17" s="43">
        <f>IF(H14=2,G14,(IF(H15=2,G15,(IF(H16=2,G16,(IF(H17=2,G17,2.9)))))))</f>
        <v>2.9</v>
      </c>
      <c r="L17" s="10"/>
      <c r="N17" s="34" t="s">
        <v>90</v>
      </c>
      <c r="O17" s="34" t="s">
        <v>2</v>
      </c>
      <c r="P17" s="34">
        <v>20</v>
      </c>
      <c r="Q17" s="65"/>
      <c r="R17" s="58" t="s">
        <v>70</v>
      </c>
      <c r="S17" s="54">
        <f>IF(P18=2,O18,(IF(P19=2,O19,(IF(P20=2,O20,2.2)))))</f>
        <v>2.2000000000000002</v>
      </c>
      <c r="T17" s="58"/>
    </row>
    <row r="18" spans="1:24" s="34" customFormat="1">
      <c r="A18" s="34" t="s">
        <v>63</v>
      </c>
      <c r="D18" s="34">
        <v>4</v>
      </c>
      <c r="F18" s="34">
        <v>2</v>
      </c>
      <c r="H18" s="34">
        <v>10</v>
      </c>
      <c r="J18" s="34">
        <v>3</v>
      </c>
      <c r="L18" s="34">
        <v>15</v>
      </c>
      <c r="N18" s="58" t="s">
        <v>67</v>
      </c>
      <c r="O18" s="55">
        <f>IF(L9=2,K9,(IF(L10=2,K10,(IF(L11=2,K11,(IF(L12=2,K12,2.13)))))))</f>
        <v>2.13</v>
      </c>
      <c r="P18" s="60"/>
      <c r="Q18" s="65"/>
      <c r="R18" s="56"/>
      <c r="S18" s="56"/>
      <c r="T18" s="56"/>
      <c r="U18"/>
      <c r="V18"/>
      <c r="W18"/>
      <c r="X18"/>
    </row>
    <row r="19" spans="1:24">
      <c r="A19" s="4" t="s">
        <v>67</v>
      </c>
      <c r="B19" s="4">
        <v>4</v>
      </c>
      <c r="C19" s="5"/>
      <c r="D19" s="4"/>
      <c r="F19" s="4" t="s">
        <v>67</v>
      </c>
      <c r="G19" s="38">
        <f>IF(D4=4,C4,(IF(D5=4,C5,(IF(D6=4,C6,(IF(D7=4,C7,4.1)))))))</f>
        <v>4.0999999999999996</v>
      </c>
      <c r="H19" s="4"/>
      <c r="J19" s="4" t="s">
        <v>67</v>
      </c>
      <c r="K19" s="38">
        <f>IF(D14=2,C14,(IF(D15=2,C15,(IF(D16=2,C16,(IF(D17=2,C17,2.3)))))))</f>
        <v>2.2999999999999998</v>
      </c>
      <c r="L19" s="4"/>
      <c r="N19" s="58" t="s">
        <v>69</v>
      </c>
      <c r="O19" s="53">
        <f>IF(L14=1,K14,(IF(L15=1,K15,(IF(L16=1,K16,(IF(L17=1,K17,1.14)))))))</f>
        <v>1.1399999999999999</v>
      </c>
      <c r="P19" s="58"/>
      <c r="Q19" s="65"/>
      <c r="R19" s="56"/>
      <c r="S19" s="56"/>
      <c r="T19" s="56"/>
    </row>
    <row r="20" spans="1:24">
      <c r="A20" s="7" t="s">
        <v>68</v>
      </c>
      <c r="B20" s="7">
        <v>13</v>
      </c>
      <c r="C20" s="8"/>
      <c r="D20" s="7"/>
      <c r="F20" s="7" t="s">
        <v>68</v>
      </c>
      <c r="G20" s="39">
        <f>IF(D9=4,C9,(IF(D10=4,C10,(IF(D11=4,C11,(IF(D12=4,C12,4.2)))))))</f>
        <v>4.2</v>
      </c>
      <c r="H20" s="7"/>
      <c r="J20" s="7" t="s">
        <v>68</v>
      </c>
      <c r="K20" s="39">
        <f>IF(D19=1,C19,(IF(D20=1,C20,(IF(D21=1,C21,(IF(D22=1,C22,1.4)))))))</f>
        <v>1.4</v>
      </c>
      <c r="L20" s="7"/>
      <c r="N20" s="58" t="s">
        <v>70</v>
      </c>
      <c r="O20" s="53">
        <f>IF(L19=2,K19,(IF(L20=2,K20,(IF(L21=2,K21,(IF(L22=2,K22,2.15)))))))</f>
        <v>2.15</v>
      </c>
      <c r="P20" s="58"/>
      <c r="Q20" s="56"/>
      <c r="R20" s="56"/>
      <c r="S20" s="56"/>
      <c r="T20" s="56"/>
      <c r="W20" s="18" t="s">
        <v>3</v>
      </c>
      <c r="X20">
        <v>25</v>
      </c>
    </row>
    <row r="21" spans="1:24">
      <c r="A21" s="7" t="s">
        <v>69</v>
      </c>
      <c r="B21" s="7">
        <v>20</v>
      </c>
      <c r="C21" s="8"/>
      <c r="D21" s="7"/>
      <c r="F21" s="7" t="s">
        <v>69</v>
      </c>
      <c r="G21" s="39">
        <f>IF(D14=3,C14,(IF(D15=3,C15,(IF(D16=3,C16,(IF(D17=3,C17,3.3)))))))</f>
        <v>3.3</v>
      </c>
      <c r="H21" s="7"/>
      <c r="J21" s="7" t="s">
        <v>69</v>
      </c>
      <c r="K21" s="39">
        <f>IF(D24=2,C24,(IF(D25=2,C25,(IF(D26=2,C26,(IF(D27=2,C27,2.5)))))))</f>
        <v>2.5</v>
      </c>
      <c r="L21" s="7"/>
      <c r="N21" s="56"/>
      <c r="O21" s="56"/>
      <c r="P21" s="56"/>
      <c r="Q21" s="56"/>
      <c r="R21" s="56"/>
      <c r="S21" s="56"/>
      <c r="T21" s="56"/>
      <c r="V21" s="14" t="s">
        <v>67</v>
      </c>
      <c r="W21" s="35">
        <f>IF(T14=1,S14,(IF(T15=1,S15,(IF(T16=1,S16,(IF(T17=1,S17,1.23)))))))</f>
        <v>1.23</v>
      </c>
      <c r="X21" s="28"/>
    </row>
    <row r="22" spans="1:24">
      <c r="A22" s="10" t="s">
        <v>70</v>
      </c>
      <c r="B22" s="10">
        <v>29</v>
      </c>
      <c r="C22" s="11"/>
      <c r="D22" s="10"/>
      <c r="F22" s="10" t="s">
        <v>70</v>
      </c>
      <c r="G22" s="40">
        <f>IF(D19=3,C19,(IF(D20=3,C20,(IF(D21=3,C21,(IF(D22=3,C22,3.4)))))))</f>
        <v>3.4</v>
      </c>
      <c r="H22" s="10"/>
      <c r="J22" s="10" t="s">
        <v>70</v>
      </c>
      <c r="K22" s="108">
        <f>IF(H19=1,G19,(IF(H20=1,G20,(IF(H21=1,G21,(IF(H22=1,G22,1.1)))))))</f>
        <v>1.1000000000000001</v>
      </c>
      <c r="L22" s="10"/>
      <c r="V22" s="15" t="s">
        <v>68</v>
      </c>
      <c r="W22" s="111">
        <f>IF(T14=2,S14,(IF(T15=2,S15,(IF(T16=2,S16,(IF(T17=2,S17,2.23)))))))</f>
        <v>2.23</v>
      </c>
      <c r="X22" s="21"/>
    </row>
    <row r="23" spans="1:24" s="34" customFormat="1">
      <c r="A23" s="34" t="s">
        <v>64</v>
      </c>
      <c r="D23" s="34">
        <v>5</v>
      </c>
      <c r="F23" s="34">
        <v>3</v>
      </c>
      <c r="H23" s="34">
        <v>11</v>
      </c>
      <c r="J23" s="34">
        <v>4</v>
      </c>
      <c r="L23" s="34">
        <v>16</v>
      </c>
      <c r="N23" s="2"/>
      <c r="O23" s="56"/>
      <c r="P23" s="56"/>
      <c r="Q23" s="56"/>
      <c r="R23" s="56"/>
      <c r="S23" s="56"/>
      <c r="T23" s="56"/>
      <c r="V23" s="16" t="s">
        <v>69</v>
      </c>
      <c r="W23" s="111">
        <f>IF(T28=1,S28,(IF(T29=1,S29,(IF(T30=1,S30,(IF(T31=1,S31,1.24)))))))</f>
        <v>1.24</v>
      </c>
      <c r="X23" s="25"/>
    </row>
    <row r="24" spans="1:24">
      <c r="A24" s="4" t="s">
        <v>67</v>
      </c>
      <c r="B24" s="4">
        <v>3</v>
      </c>
      <c r="C24" s="5"/>
      <c r="D24" s="4"/>
      <c r="F24" s="4" t="s">
        <v>67</v>
      </c>
      <c r="G24" s="38">
        <f>IF(D24=3,C24,(IF(D25=3,C25,(IF(D26=3,C26,(IF(D27=3,C27,3.5)))))))</f>
        <v>3.5</v>
      </c>
      <c r="H24" s="4"/>
      <c r="J24" s="4" t="s">
        <v>67</v>
      </c>
      <c r="K24" s="38">
        <f>IF(D19=2,C19,(IF(D20=2,C20,(IF(D21=2,C21,(IF(D22=2,C22,2.4)))))))</f>
        <v>2.4</v>
      </c>
      <c r="L24" s="4"/>
      <c r="N24" s="34" t="s">
        <v>89</v>
      </c>
      <c r="O24" s="34" t="s">
        <v>2</v>
      </c>
      <c r="P24" s="34">
        <v>21</v>
      </c>
      <c r="Q24" s="52"/>
      <c r="R24" s="56"/>
      <c r="S24" s="56"/>
      <c r="T24" s="56"/>
      <c r="V24" s="113" t="s">
        <v>70</v>
      </c>
      <c r="W24" s="35">
        <f>IF(T28=2,S28,(IF(T29=2,S29,(IF(T30=2,S30,(IF(T31=2,S31,2.24)))))))</f>
        <v>2.2400000000000002</v>
      </c>
      <c r="X24" s="7"/>
    </row>
    <row r="25" spans="1:24">
      <c r="A25" s="7" t="s">
        <v>68</v>
      </c>
      <c r="B25" s="7">
        <v>14</v>
      </c>
      <c r="C25" s="8"/>
      <c r="D25" s="7"/>
      <c r="F25" s="7" t="s">
        <v>68</v>
      </c>
      <c r="G25" s="39">
        <f>IF(D29=3,C29,(IF(D30=3,C30,(IF(D31=3,C31,(IF(D32=3,C32,3.6)))))))</f>
        <v>3.6</v>
      </c>
      <c r="H25" s="7"/>
      <c r="J25" s="7" t="s">
        <v>68</v>
      </c>
      <c r="K25" s="110">
        <f>IF(D24=1,C24,(IF(D25=1,C25,(IF(D26=1,C26,(IF(D27=1,C27,1.5)))))))</f>
        <v>1.5</v>
      </c>
      <c r="L25" s="7"/>
      <c r="N25" s="58" t="s">
        <v>67</v>
      </c>
      <c r="O25" s="55">
        <f>IF(L24=1,K24,(IF(L25=1,K25,(IF(L26=1,K26,(IF(L27=1,K27,1.16)))))))</f>
        <v>1.1599999999999999</v>
      </c>
      <c r="P25" s="60"/>
      <c r="Q25" s="65"/>
      <c r="R25" s="56"/>
      <c r="S25" s="56"/>
      <c r="T25" s="56"/>
      <c r="U25" s="12"/>
      <c r="V25" s="112"/>
      <c r="W25" s="36"/>
      <c r="X25" s="12"/>
    </row>
    <row r="26" spans="1:24">
      <c r="A26" s="7" t="s">
        <v>69</v>
      </c>
      <c r="B26" s="7">
        <v>19</v>
      </c>
      <c r="C26" s="8"/>
      <c r="D26" s="7"/>
      <c r="F26" s="7" t="s">
        <v>69</v>
      </c>
      <c r="G26" s="39">
        <f>IF(D34=4,C34,(IF(D35=4,C35,(IF(D36=4,C36,(IF(D37=4,C37,4.7)))))))</f>
        <v>4.7</v>
      </c>
      <c r="H26" s="7"/>
      <c r="J26" s="7" t="s">
        <v>69</v>
      </c>
      <c r="K26" s="39">
        <f>IF(D29=1,C29,(IF(D30=1,C30,(IF(D31=1,C31,(IF(D32=1,C32,1.6)))))))</f>
        <v>1.6</v>
      </c>
      <c r="L26" s="7"/>
      <c r="N26" s="58" t="s">
        <v>69</v>
      </c>
      <c r="O26" s="53">
        <f>IF(L29=2,K29,(IF(L30=2,K30,(IF(L31=2,K31,(IF(L32=2,K32,2.17)))))))</f>
        <v>2.17</v>
      </c>
      <c r="P26" s="58"/>
      <c r="Q26" s="65"/>
      <c r="R26" s="56"/>
      <c r="S26" s="56"/>
      <c r="T26" s="56"/>
    </row>
    <row r="27" spans="1:24">
      <c r="A27" s="10" t="s">
        <v>70</v>
      </c>
      <c r="B27" s="10">
        <v>30</v>
      </c>
      <c r="C27" s="11"/>
      <c r="D27" s="10"/>
      <c r="F27" s="10" t="s">
        <v>70</v>
      </c>
      <c r="G27" s="40">
        <f>IF(D39=4,C39,(IF(D40=4,C40,(IF(D41=4,C41,(IF(D42=4,C42,4.8)))))))</f>
        <v>4.8</v>
      </c>
      <c r="H27" s="10"/>
      <c r="J27" s="10" t="s">
        <v>70</v>
      </c>
      <c r="K27" s="40">
        <f>IF(H24=2,G24,(IF(H25=2,G25,(IF(H26=2,G26,(IF(H27=2,G27,2.11)))))))</f>
        <v>2.11</v>
      </c>
      <c r="L27" s="10"/>
      <c r="N27" s="58" t="s">
        <v>70</v>
      </c>
      <c r="O27" s="53">
        <f>IF(L34=1,K34,(IF(L35=1,K35,(IF(L36=1,K36,(IF(L37=1,K37,1.18)))))))</f>
        <v>1.18</v>
      </c>
      <c r="P27" s="58"/>
      <c r="Q27" s="56"/>
      <c r="R27" s="2"/>
      <c r="S27" s="34"/>
      <c r="T27" s="34">
        <v>24</v>
      </c>
    </row>
    <row r="28" spans="1:24" s="34" customFormat="1">
      <c r="A28" s="34" t="s">
        <v>65</v>
      </c>
      <c r="D28" s="34">
        <v>6</v>
      </c>
      <c r="F28" s="34">
        <v>4</v>
      </c>
      <c r="H28" s="34">
        <v>12</v>
      </c>
      <c r="J28" s="34">
        <v>5</v>
      </c>
      <c r="K28" s="57"/>
      <c r="L28" s="34">
        <v>17</v>
      </c>
      <c r="N28" s="56"/>
      <c r="O28" s="56"/>
      <c r="P28" s="56"/>
      <c r="Q28" s="56"/>
      <c r="R28" s="58" t="s">
        <v>67</v>
      </c>
      <c r="S28" s="55">
        <f>IF(P25=1,O25,(IF(P26=1,O26,(IF(P27=1,O27,1.21)))))</f>
        <v>1.21</v>
      </c>
      <c r="T28" s="58"/>
      <c r="U28"/>
      <c r="V28"/>
      <c r="W28"/>
      <c r="X28"/>
    </row>
    <row r="29" spans="1:24">
      <c r="A29" s="4" t="s">
        <v>67</v>
      </c>
      <c r="B29" s="4">
        <v>6</v>
      </c>
      <c r="C29" s="5"/>
      <c r="D29" s="4"/>
      <c r="F29" s="4" t="s">
        <v>67</v>
      </c>
      <c r="G29" s="38">
        <f>IF(D24=4,C24,(IF(D25=4,C25,(IF(D26=4,C26,(IF(D27=4,C27,4.5)))))))</f>
        <v>4.5</v>
      </c>
      <c r="H29" s="4"/>
      <c r="J29" s="4" t="s">
        <v>67</v>
      </c>
      <c r="K29" s="38">
        <f>IF(D29=2,C29,(IF(D30=2,C30,(IF(D31=2,C31,(IF(D32=2,C32,2.6)))))))</f>
        <v>2.6</v>
      </c>
      <c r="L29" s="4"/>
      <c r="N29" s="56"/>
      <c r="O29" s="56"/>
      <c r="P29" s="56"/>
      <c r="Q29" s="56"/>
      <c r="R29" s="58" t="s">
        <v>68</v>
      </c>
      <c r="S29" s="53">
        <f>IF(P25=2,O25,(IF(P26=2,O26,(IF(P27=2,O27,2.21)))))</f>
        <v>2.21</v>
      </c>
      <c r="T29" s="58"/>
    </row>
    <row r="30" spans="1:24">
      <c r="A30" s="7" t="s">
        <v>68</v>
      </c>
      <c r="B30" s="7">
        <v>11</v>
      </c>
      <c r="C30" s="8"/>
      <c r="D30" s="7"/>
      <c r="F30" s="7" t="s">
        <v>68</v>
      </c>
      <c r="G30" s="39">
        <f>IF(D29=4,C29,(IF(D30=4,C30,(IF(D31=4,C31,(IF(D32=4,C32,4.6)))))))</f>
        <v>4.5999999999999996</v>
      </c>
      <c r="H30" s="7"/>
      <c r="J30" s="7" t="s">
        <v>68</v>
      </c>
      <c r="K30" s="39">
        <f>IF(D34=1,C34,(IF(D35=1,C35,(IF(D36=1,C36,(IF(D37=1,C37,1.7)))))))</f>
        <v>1.7</v>
      </c>
      <c r="L30" s="7"/>
      <c r="N30" s="56"/>
      <c r="O30" s="56"/>
      <c r="P30" s="56"/>
      <c r="Q30" s="56"/>
      <c r="R30" s="58" t="s">
        <v>69</v>
      </c>
      <c r="S30" s="104">
        <f>IF(P32=1,O32,(IF(P33=1,O33,(IF(P34=1,O34,1.22)))))</f>
        <v>1.22</v>
      </c>
      <c r="T30" s="59"/>
    </row>
    <row r="31" spans="1:24">
      <c r="A31" s="7" t="s">
        <v>69</v>
      </c>
      <c r="B31" s="7">
        <v>22</v>
      </c>
      <c r="C31" s="8"/>
      <c r="D31" s="7"/>
      <c r="F31" s="7" t="s">
        <v>69</v>
      </c>
      <c r="G31" s="39">
        <f>IF(D34=3,C34,(IF(D35=3,C35,(IF(D36=3,C36,(IF(D37=3,C37,3.7)))))))</f>
        <v>3.7</v>
      </c>
      <c r="H31" s="7"/>
      <c r="J31" s="7" t="s">
        <v>69</v>
      </c>
      <c r="K31" s="39">
        <f>IF(D39=2,C39,(IF(D40=2,C40,(IF(D41=2,C41,(IF(D42=2,C42,2.8)))))))</f>
        <v>2.8</v>
      </c>
      <c r="L31" s="7"/>
      <c r="N31" s="34" t="s">
        <v>88</v>
      </c>
      <c r="O31" s="34" t="s">
        <v>2</v>
      </c>
      <c r="P31" s="34">
        <v>22</v>
      </c>
      <c r="Q31" s="65"/>
      <c r="R31" s="58" t="s">
        <v>70</v>
      </c>
      <c r="S31" s="107">
        <f>IF(P32=2,O32,(IF(P33=2,O33,(IF(P34=2,O34,2.22)))))</f>
        <v>2.2200000000000002</v>
      </c>
      <c r="T31" s="58"/>
    </row>
    <row r="32" spans="1:24">
      <c r="A32" s="10" t="s">
        <v>70</v>
      </c>
      <c r="B32" s="10">
        <v>27</v>
      </c>
      <c r="C32" s="11"/>
      <c r="D32" s="10"/>
      <c r="F32" s="10" t="s">
        <v>70</v>
      </c>
      <c r="G32" s="40">
        <f>IF(D39=3,C39,(IF(D40=3,C40,(IF(D41=3,C41,(IF(D42=3,C42,3.8)))))))</f>
        <v>3.8</v>
      </c>
      <c r="H32" s="10"/>
      <c r="J32" s="10" t="s">
        <v>70</v>
      </c>
      <c r="K32" s="40">
        <f>IF(H29=1,G29,(IF(H30=1,G30,(IF(H31=1,G31,(IF(H32=1,G32,1.12)))))))</f>
        <v>1.1200000000000001</v>
      </c>
      <c r="L32" s="10"/>
      <c r="N32" s="58" t="s">
        <v>67</v>
      </c>
      <c r="O32" s="55">
        <f>IF(L24=2,K24,(IF(L25=2,K25,(IF(L26=2,K26,(IF(L27=2,K27,2.16)))))))</f>
        <v>2.16</v>
      </c>
      <c r="P32" s="60"/>
      <c r="Q32" s="65"/>
      <c r="R32" s="56"/>
      <c r="S32" s="56"/>
      <c r="T32" s="56"/>
    </row>
    <row r="33" spans="1:24" s="34" customFormat="1">
      <c r="A33" s="34" t="s">
        <v>26</v>
      </c>
      <c r="D33" s="34">
        <v>7</v>
      </c>
      <c r="J33" s="34">
        <v>6</v>
      </c>
      <c r="K33" s="57"/>
      <c r="L33" s="34">
        <v>18</v>
      </c>
      <c r="N33" s="58" t="s">
        <v>69</v>
      </c>
      <c r="O33" s="53">
        <f>IF(L29=1,K29,(IF(L30=1,K30,(IF(L31=1,K31,(IF(L32=1,K32,1.17)))))))</f>
        <v>1.17</v>
      </c>
      <c r="P33" s="58"/>
      <c r="Q33" s="65"/>
      <c r="R33" s="56"/>
      <c r="S33" s="56"/>
      <c r="T33" s="56"/>
      <c r="U33"/>
      <c r="V33"/>
      <c r="W33"/>
      <c r="X33"/>
    </row>
    <row r="34" spans="1:24">
      <c r="A34" s="4" t="s">
        <v>67</v>
      </c>
      <c r="B34" s="4">
        <v>7</v>
      </c>
      <c r="C34" s="5"/>
      <c r="D34" s="4"/>
      <c r="J34" s="4" t="s">
        <v>67</v>
      </c>
      <c r="K34" s="38">
        <f>IF(D34=2,C34,(IF(D35=2,C35,(IF(D36=2,C36,(IF(D37=2,C37,2.7)))))))</f>
        <v>2.7</v>
      </c>
      <c r="L34" s="4"/>
      <c r="N34" s="58" t="s">
        <v>70</v>
      </c>
      <c r="O34" s="53">
        <f>IF(L34=2,K34,(IF(L35=2,K35,(IF(L36=2,K36,(IF(L37=2,K37,2.18)))))))</f>
        <v>2.1800000000000002</v>
      </c>
      <c r="P34" s="58"/>
      <c r="Q34" s="56"/>
      <c r="R34" s="56"/>
      <c r="S34" s="56"/>
      <c r="T34" s="56"/>
    </row>
    <row r="35" spans="1:24">
      <c r="A35" s="7" t="s">
        <v>68</v>
      </c>
      <c r="B35" s="7">
        <v>10</v>
      </c>
      <c r="C35" s="8"/>
      <c r="D35" s="7"/>
      <c r="J35" s="7" t="s">
        <v>68</v>
      </c>
      <c r="K35" s="39">
        <f>IF(D39=1,C39,(IF(D40=1,C40,(IF(D41=1,C41,(IF(D42=1,C42,1.8)))))))</f>
        <v>1.8</v>
      </c>
      <c r="L35" s="7"/>
    </row>
    <row r="36" spans="1:24">
      <c r="A36" s="7" t="s">
        <v>69</v>
      </c>
      <c r="B36" s="7">
        <v>23</v>
      </c>
      <c r="C36" s="8"/>
      <c r="D36" s="7"/>
      <c r="J36" s="7" t="s">
        <v>69</v>
      </c>
      <c r="K36" s="39">
        <f>IF(H24=1,G24,(IF(H25=1,G25,(IF(H26=1,G26,(IF(H27=1,G27,1.11)))))))</f>
        <v>1.1100000000000001</v>
      </c>
      <c r="L36" s="7"/>
    </row>
    <row r="37" spans="1:24">
      <c r="A37" s="10" t="s">
        <v>70</v>
      </c>
      <c r="B37" s="10">
        <v>26</v>
      </c>
      <c r="C37" s="11"/>
      <c r="D37" s="10"/>
      <c r="J37" s="10" t="s">
        <v>70</v>
      </c>
      <c r="K37" s="40">
        <f>IF(H29=2,G29,(IF(H30=2,G30,(IF(H31=2,G31,(IF(H32=2,G32,2.12)))))))</f>
        <v>2.12</v>
      </c>
      <c r="L37" s="10"/>
    </row>
    <row r="38" spans="1:24" s="34" customFormat="1">
      <c r="A38" s="34" t="s">
        <v>27</v>
      </c>
      <c r="D38" s="34">
        <v>8</v>
      </c>
    </row>
    <row r="39" spans="1:24">
      <c r="A39" s="4" t="s">
        <v>67</v>
      </c>
      <c r="B39" s="4">
        <v>2</v>
      </c>
      <c r="C39" s="5"/>
      <c r="D39" s="4"/>
    </row>
    <row r="40" spans="1:24">
      <c r="A40" s="7" t="s">
        <v>68</v>
      </c>
      <c r="B40" s="7">
        <v>15</v>
      </c>
      <c r="C40" s="8"/>
      <c r="D40" s="7"/>
    </row>
    <row r="41" spans="1:24">
      <c r="A41" s="7" t="s">
        <v>69</v>
      </c>
      <c r="B41" s="7">
        <v>18</v>
      </c>
      <c r="C41" s="8"/>
      <c r="D41" s="7"/>
    </row>
    <row r="42" spans="1:24">
      <c r="A42" s="10" t="s">
        <v>70</v>
      </c>
      <c r="B42" s="10">
        <v>31</v>
      </c>
      <c r="C42" s="11"/>
      <c r="D42" s="10"/>
    </row>
  </sheetData>
  <phoneticPr fontId="0" type="noConversion"/>
  <pageMargins left="0.26" right="0.49" top="0.18" bottom="0.31" header="0.12" footer="0.28000000000000003"/>
  <pageSetup paperSize="9" orientation="landscape" horizontalDpi="360" verticalDpi="36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49"/>
  <sheetViews>
    <sheetView workbookViewId="0">
      <selection activeCell="AI13" sqref="AI13"/>
    </sheetView>
  </sheetViews>
  <sheetFormatPr baseColWidth="10" defaultColWidth="8.83203125" defaultRowHeight="13"/>
  <cols>
    <col min="1" max="1" width="3.83203125" customWidth="1"/>
    <col min="2" max="2" width="4.5" customWidth="1"/>
    <col min="3" max="3" width="13.6640625" customWidth="1"/>
    <col min="4" max="5" width="4.33203125" customWidth="1"/>
    <col min="6" max="6" width="4.5" customWidth="1"/>
    <col min="7" max="7" width="13.6640625" customWidth="1"/>
    <col min="8" max="8" width="4.33203125" customWidth="1"/>
    <col min="9" max="9" width="2.6640625" customWidth="1"/>
    <col min="10" max="10" width="4.5" customWidth="1"/>
    <col min="11" max="11" width="13.6640625" customWidth="1"/>
    <col min="12" max="12" width="4.33203125" customWidth="1"/>
  </cols>
  <sheetData>
    <row r="2" spans="1:12" ht="15.75" customHeight="1">
      <c r="C2" s="19" t="s">
        <v>11</v>
      </c>
      <c r="F2" s="12"/>
      <c r="G2" s="12"/>
      <c r="H2" s="12"/>
      <c r="J2" s="12"/>
      <c r="K2" s="12"/>
      <c r="L2" s="12"/>
    </row>
    <row r="3" spans="1:12">
      <c r="F3" s="12"/>
      <c r="G3" s="12"/>
      <c r="H3" s="12"/>
      <c r="J3" s="12"/>
      <c r="K3" s="12"/>
      <c r="L3" s="12"/>
    </row>
    <row r="4" spans="1:12" ht="12.75" customHeight="1">
      <c r="B4" s="2" t="s">
        <v>1</v>
      </c>
      <c r="D4">
        <v>1</v>
      </c>
    </row>
    <row r="5" spans="1:12">
      <c r="A5" s="14" t="s">
        <v>67</v>
      </c>
      <c r="B5" s="4">
        <v>1</v>
      </c>
      <c r="C5" s="5" t="s">
        <v>2</v>
      </c>
      <c r="D5" s="4"/>
      <c r="E5" s="12"/>
    </row>
    <row r="6" spans="1:12">
      <c r="A6" s="15" t="s">
        <v>68</v>
      </c>
      <c r="B6" s="7">
        <v>6</v>
      </c>
      <c r="C6" s="8" t="s">
        <v>2</v>
      </c>
      <c r="D6" s="7"/>
      <c r="E6" s="12"/>
    </row>
    <row r="7" spans="1:12">
      <c r="A7" s="15" t="s">
        <v>69</v>
      </c>
      <c r="B7" s="7">
        <v>7</v>
      </c>
      <c r="C7" s="8" t="s">
        <v>2</v>
      </c>
      <c r="D7" s="7"/>
      <c r="E7" s="12"/>
    </row>
    <row r="8" spans="1:12">
      <c r="A8" s="16" t="s">
        <v>70</v>
      </c>
      <c r="B8" s="10">
        <v>12</v>
      </c>
      <c r="C8" s="11"/>
      <c r="D8" s="10"/>
      <c r="E8" s="12"/>
      <c r="F8" s="20" t="s">
        <v>7</v>
      </c>
      <c r="H8">
        <v>4</v>
      </c>
    </row>
    <row r="9" spans="1:12">
      <c r="F9" s="4" t="s">
        <v>67</v>
      </c>
      <c r="G9" s="35">
        <f>IF(D5=1,C5,(IF(D6=1,C6,(IF(D7=1,C7,(IF(D8=1,C8,1.1)))))))</f>
        <v>1.1000000000000001</v>
      </c>
      <c r="H9" s="4"/>
    </row>
    <row r="10" spans="1:12">
      <c r="B10" s="2" t="s">
        <v>4</v>
      </c>
      <c r="D10">
        <v>2</v>
      </c>
      <c r="F10" s="7" t="s">
        <v>69</v>
      </c>
      <c r="G10" s="35">
        <f>IF(D11=2,C11,(IF(D12=2,C12,(IF(D13=2,C13,(IF(D14=2,C14,2.2)))))))</f>
        <v>2.2000000000000002</v>
      </c>
      <c r="H10" s="7"/>
      <c r="K10" s="9" t="s">
        <v>3</v>
      </c>
      <c r="L10">
        <v>6</v>
      </c>
    </row>
    <row r="11" spans="1:12">
      <c r="A11" s="3" t="s">
        <v>67</v>
      </c>
      <c r="B11" s="4">
        <v>3</v>
      </c>
      <c r="C11" s="5"/>
      <c r="D11" s="4"/>
      <c r="E11" s="12"/>
      <c r="F11" s="7" t="s">
        <v>70</v>
      </c>
      <c r="G11" s="35">
        <f>IF(D17=2,C17,(IF(D18=2,C18,(IF(D19=2,C19,(IF(D20=2,C20,3.2)))))))</f>
        <v>3.2</v>
      </c>
      <c r="H11" s="7"/>
      <c r="J11" s="14" t="s">
        <v>67</v>
      </c>
      <c r="K11" s="35">
        <f>IF(H9=1,G9,(IF(H10=1,G10,(IF(H11=1,G11,1.1)))))</f>
        <v>1.1000000000000001</v>
      </c>
      <c r="L11" s="4"/>
    </row>
    <row r="12" spans="1:12">
      <c r="A12" s="6" t="s">
        <v>68</v>
      </c>
      <c r="B12" s="7">
        <v>4</v>
      </c>
      <c r="C12" s="8"/>
      <c r="D12" s="7"/>
      <c r="E12" s="12"/>
      <c r="J12" s="15" t="s">
        <v>68</v>
      </c>
      <c r="K12" s="35">
        <f>IF(H8=2,G8,(IF(H9=2,G9,(IF(H10=2,G10,(IF(H11=2,G11,2.1)))))))</f>
        <v>2.1</v>
      </c>
      <c r="L12" s="7"/>
    </row>
    <row r="13" spans="1:12">
      <c r="A13" s="6" t="s">
        <v>69</v>
      </c>
      <c r="B13" s="7">
        <v>9</v>
      </c>
      <c r="C13" s="8"/>
      <c r="D13" s="7"/>
      <c r="E13" s="12"/>
      <c r="J13" s="15" t="s">
        <v>69</v>
      </c>
      <c r="K13" s="35">
        <f>IF(H14=1,G14,(IF(H15=1,G15,(IF(H16=1,G16,(IF(H17=1,G17,1.2)))))))</f>
        <v>1.2</v>
      </c>
      <c r="L13" s="7"/>
    </row>
    <row r="14" spans="1:12">
      <c r="A14" s="13" t="s">
        <v>70</v>
      </c>
      <c r="B14" s="10">
        <v>10</v>
      </c>
      <c r="C14" s="11"/>
      <c r="D14" s="10"/>
      <c r="E14" s="12"/>
      <c r="F14" s="2" t="s">
        <v>9</v>
      </c>
      <c r="H14">
        <v>5</v>
      </c>
      <c r="J14" s="16" t="s">
        <v>70</v>
      </c>
      <c r="K14" s="35">
        <f>IF(H14=2,G14,(IF(H15=2,G15,(IF(H16=2,G16,(IF(H17=2,G17,2.2)))))))</f>
        <v>2.2000000000000002</v>
      </c>
      <c r="L14" s="10"/>
    </row>
    <row r="15" spans="1:12">
      <c r="A15" s="12"/>
      <c r="B15" s="12"/>
      <c r="C15" s="12"/>
      <c r="D15" s="12"/>
      <c r="E15" s="12"/>
      <c r="F15" s="4" t="s">
        <v>67</v>
      </c>
      <c r="G15" s="35">
        <f>IF(D5=2,C5,(IF(D6=2,C6,(IF(D7=2,C7,(IF(D8=2,C8,2.1)))))))</f>
        <v>2.1</v>
      </c>
      <c r="H15" s="4"/>
      <c r="J15" s="12"/>
      <c r="K15" s="12"/>
      <c r="L15" s="12"/>
    </row>
    <row r="16" spans="1:12">
      <c r="A16" s="12"/>
      <c r="B16" s="2" t="s">
        <v>8</v>
      </c>
      <c r="D16">
        <v>3</v>
      </c>
      <c r="F16" s="7" t="s">
        <v>69</v>
      </c>
      <c r="G16" s="35">
        <f>IF(D11=1,C11,(IF(D12=1,C12,(IF(D13=1,C13,(IF(D14=1,C14,1.2)))))))</f>
        <v>1.2</v>
      </c>
      <c r="H16" s="7"/>
      <c r="J16" s="12"/>
      <c r="K16" s="12"/>
      <c r="L16" s="12"/>
    </row>
    <row r="17" spans="1:12">
      <c r="A17" s="3" t="s">
        <v>67</v>
      </c>
      <c r="B17" s="4">
        <v>2</v>
      </c>
      <c r="C17" s="5" t="s">
        <v>2</v>
      </c>
      <c r="D17" s="4"/>
      <c r="E17" s="12"/>
      <c r="F17" s="7" t="s">
        <v>70</v>
      </c>
      <c r="G17" s="35">
        <f>IF(D17=1,C17,(IF(D18=1,C18,(IF(D19=1,C19,(IF(D20=1,C20,1.3)))))))</f>
        <v>1.3</v>
      </c>
      <c r="H17" s="7"/>
      <c r="J17" s="12"/>
      <c r="K17" s="12"/>
      <c r="L17" s="12"/>
    </row>
    <row r="18" spans="1:12">
      <c r="A18" s="6" t="s">
        <v>68</v>
      </c>
      <c r="B18" s="7">
        <v>5</v>
      </c>
      <c r="C18" s="8" t="s">
        <v>2</v>
      </c>
      <c r="D18" s="7"/>
      <c r="E18" s="12"/>
    </row>
    <row r="19" spans="1:12">
      <c r="A19" s="6" t="s">
        <v>69</v>
      </c>
      <c r="B19" s="7">
        <v>8</v>
      </c>
      <c r="C19" s="8" t="s">
        <v>2</v>
      </c>
      <c r="D19" s="7"/>
      <c r="E19" s="12"/>
    </row>
    <row r="20" spans="1:12">
      <c r="A20" s="13" t="s">
        <v>70</v>
      </c>
      <c r="B20" s="10">
        <v>11</v>
      </c>
      <c r="C20" s="11"/>
      <c r="D20" s="10"/>
      <c r="E20" s="12"/>
    </row>
    <row r="21" spans="1:12">
      <c r="A21" s="12"/>
      <c r="B21" s="12"/>
      <c r="C21" s="12"/>
      <c r="D21" s="12"/>
      <c r="E21" s="12"/>
    </row>
    <row r="22" spans="1:12">
      <c r="A22" s="12"/>
      <c r="B22" s="12"/>
      <c r="C22" s="12"/>
      <c r="D22" s="12"/>
      <c r="E22" s="12"/>
    </row>
    <row r="23" spans="1:12" ht="16">
      <c r="A23" s="12"/>
      <c r="B23" s="12"/>
      <c r="C23" s="1" t="s">
        <v>6</v>
      </c>
      <c r="D23" s="12"/>
      <c r="E23" s="12"/>
    </row>
    <row r="25" spans="1:12">
      <c r="B25" s="56" t="s">
        <v>1</v>
      </c>
      <c r="D25">
        <v>1</v>
      </c>
    </row>
    <row r="26" spans="1:12">
      <c r="A26" s="14" t="s">
        <v>67</v>
      </c>
      <c r="B26" s="4">
        <v>1</v>
      </c>
      <c r="C26" s="5" t="s">
        <v>2</v>
      </c>
      <c r="D26" s="4"/>
      <c r="E26" s="12"/>
    </row>
    <row r="27" spans="1:12">
      <c r="A27" s="15" t="s">
        <v>68</v>
      </c>
      <c r="B27" s="7">
        <v>8</v>
      </c>
      <c r="C27" s="8" t="s">
        <v>2</v>
      </c>
      <c r="D27" s="7"/>
      <c r="E27" s="12"/>
    </row>
    <row r="28" spans="1:12">
      <c r="A28" s="15" t="s">
        <v>69</v>
      </c>
      <c r="B28" s="7">
        <v>9</v>
      </c>
      <c r="C28" s="8" t="s">
        <v>2</v>
      </c>
      <c r="D28" s="7"/>
      <c r="E28" s="12"/>
      <c r="F28" s="17" t="s">
        <v>7</v>
      </c>
      <c r="H28">
        <v>5</v>
      </c>
    </row>
    <row r="29" spans="1:12">
      <c r="A29" s="16" t="s">
        <v>70</v>
      </c>
      <c r="B29" s="10">
        <v>16</v>
      </c>
      <c r="C29" s="11"/>
      <c r="D29" s="10"/>
      <c r="E29" s="12"/>
      <c r="F29" s="14" t="s">
        <v>67</v>
      </c>
      <c r="G29" s="35">
        <f>IF(D26=1,C26,(IF(D27=1,C27,(IF(D28=1,C28,(IF(D29=1,C29,1.1)))))))</f>
        <v>1.1000000000000001</v>
      </c>
      <c r="H29" s="4"/>
    </row>
    <row r="30" spans="1:12">
      <c r="F30" s="15" t="s">
        <v>68</v>
      </c>
      <c r="G30" s="35">
        <f>IF(D32=1,C32,(IF(D33=1,C33,(IF(D34=1,C34,(IF(D35=1,C35,1.2)))))))</f>
        <v>1.2</v>
      </c>
      <c r="H30" s="7"/>
    </row>
    <row r="31" spans="1:12">
      <c r="B31" t="s">
        <v>4</v>
      </c>
      <c r="D31">
        <v>2</v>
      </c>
      <c r="F31" s="15" t="s">
        <v>69</v>
      </c>
      <c r="G31" s="35">
        <f>IF(D38=2,C38,(IF(D39=2,C39,(IF(D40=2,C40,(IF(D41=2,C41,2.3)))))))</f>
        <v>2.2999999999999998</v>
      </c>
      <c r="H31" s="7"/>
    </row>
    <row r="32" spans="1:12">
      <c r="A32" s="3" t="s">
        <v>67</v>
      </c>
      <c r="B32" s="4">
        <v>4</v>
      </c>
      <c r="C32" s="5"/>
      <c r="D32" s="4"/>
      <c r="E32" s="12"/>
      <c r="F32" s="16" t="s">
        <v>70</v>
      </c>
      <c r="G32" s="35">
        <f>IF(D44=2,C44,(IF(D45=2,C45,(IF(D46=2,C46,(IF(D47=2,C47,2.4)))))))</f>
        <v>2.4</v>
      </c>
      <c r="H32" s="10"/>
    </row>
    <row r="33" spans="1:12">
      <c r="A33" s="6" t="s">
        <v>68</v>
      </c>
      <c r="B33" s="7">
        <v>5</v>
      </c>
      <c r="C33" s="8"/>
      <c r="D33" s="7"/>
      <c r="E33" s="12"/>
    </row>
    <row r="34" spans="1:12">
      <c r="A34" s="6" t="s">
        <v>69</v>
      </c>
      <c r="B34" s="7">
        <v>12</v>
      </c>
      <c r="C34" s="8"/>
      <c r="D34" s="7"/>
      <c r="E34" s="12"/>
      <c r="K34" s="18" t="s">
        <v>3</v>
      </c>
      <c r="L34">
        <v>7</v>
      </c>
    </row>
    <row r="35" spans="1:12">
      <c r="A35" s="13" t="s">
        <v>70</v>
      </c>
      <c r="B35" s="10">
        <v>13</v>
      </c>
      <c r="C35" s="11"/>
      <c r="D35" s="10"/>
      <c r="E35" s="12"/>
      <c r="J35" s="14" t="s">
        <v>67</v>
      </c>
      <c r="K35" s="35">
        <f>IF(H29=1,G29,(IF(H30=1,G30,(IF(H31=1,G31,(IF(H32=1,G32,1.5)))))))</f>
        <v>1.5</v>
      </c>
      <c r="L35" s="4"/>
    </row>
    <row r="36" spans="1:12">
      <c r="A36" s="12"/>
      <c r="B36" s="12"/>
      <c r="C36" s="12"/>
      <c r="D36" s="12"/>
      <c r="E36" s="12"/>
      <c r="J36" s="15" t="s">
        <v>68</v>
      </c>
      <c r="K36" s="35">
        <f>IF(H29=2,G29,(IF(H30=2,G30,(IF(H31=2,G31,(IF(H32=2,G32,2.5)))))))</f>
        <v>2.5</v>
      </c>
      <c r="L36" s="7"/>
    </row>
    <row r="37" spans="1:12">
      <c r="A37" s="12"/>
      <c r="B37" t="s">
        <v>8</v>
      </c>
      <c r="D37">
        <v>3</v>
      </c>
      <c r="J37" s="15" t="s">
        <v>69</v>
      </c>
      <c r="K37" s="35">
        <f>IF(H41=1,G41,(IF(H42=1,G42,(IF(H43=1,G43,(IF(H44=1,G44,1.6)))))))</f>
        <v>1.6</v>
      </c>
      <c r="L37" s="7"/>
    </row>
    <row r="38" spans="1:12">
      <c r="A38" s="3" t="s">
        <v>67</v>
      </c>
      <c r="B38" s="4">
        <v>3</v>
      </c>
      <c r="C38" s="5" t="s">
        <v>2</v>
      </c>
      <c r="D38" s="4"/>
      <c r="E38" s="12"/>
      <c r="J38" s="16" t="s">
        <v>70</v>
      </c>
      <c r="K38" s="35">
        <f>IF(H41=2,G41,(IF(H42=2,G42,(IF(H43=2,G43,(IF(H44=2,G44,2.6)))))))</f>
        <v>2.6</v>
      </c>
      <c r="L38" s="10"/>
    </row>
    <row r="39" spans="1:12">
      <c r="A39" s="6" t="s">
        <v>68</v>
      </c>
      <c r="B39" s="7">
        <v>6</v>
      </c>
      <c r="C39" s="8" t="s">
        <v>2</v>
      </c>
      <c r="D39" s="7"/>
      <c r="E39" s="12"/>
      <c r="J39" s="12"/>
      <c r="K39" s="12"/>
      <c r="L39" s="12"/>
    </row>
    <row r="40" spans="1:12">
      <c r="A40" s="6" t="s">
        <v>69</v>
      </c>
      <c r="B40" s="7">
        <v>11</v>
      </c>
      <c r="C40" s="8" t="s">
        <v>2</v>
      </c>
      <c r="D40" s="7"/>
      <c r="E40" s="12"/>
      <c r="F40" t="s">
        <v>9</v>
      </c>
      <c r="H40">
        <v>6</v>
      </c>
      <c r="J40" s="12"/>
      <c r="K40" s="12"/>
      <c r="L40" s="12"/>
    </row>
    <row r="41" spans="1:12">
      <c r="A41" s="13" t="s">
        <v>70</v>
      </c>
      <c r="B41" s="10">
        <v>14</v>
      </c>
      <c r="C41" s="11"/>
      <c r="D41" s="10"/>
      <c r="E41" s="12"/>
      <c r="F41" s="14" t="s">
        <v>67</v>
      </c>
      <c r="G41" s="35">
        <f>IF(D26=2,C26,(IF(D26=2,C26,(IF(D27=2,C27,(IF(D28=2,C28,2.1)))))))</f>
        <v>2.1</v>
      </c>
      <c r="H41" s="4"/>
      <c r="J41" s="12"/>
      <c r="K41" s="12"/>
      <c r="L41" s="12"/>
    </row>
    <row r="42" spans="1:12">
      <c r="A42" s="12"/>
      <c r="B42" s="12"/>
      <c r="C42" s="12"/>
      <c r="D42" s="12"/>
      <c r="E42" s="12"/>
      <c r="F42" s="15" t="s">
        <v>68</v>
      </c>
      <c r="G42" s="35">
        <f>IF(D32=2,C32,(IF(D33=2,C33,(IF(D34=2,C34,(IF(D35=2,C35,2.2)))))))</f>
        <v>2.2000000000000002</v>
      </c>
      <c r="H42" s="7"/>
      <c r="J42" s="12"/>
      <c r="K42" s="12"/>
      <c r="L42" s="12"/>
    </row>
    <row r="43" spans="1:12">
      <c r="A43" s="12"/>
      <c r="B43" t="s">
        <v>10</v>
      </c>
      <c r="D43">
        <v>4</v>
      </c>
      <c r="F43" s="15" t="s">
        <v>69</v>
      </c>
      <c r="G43" s="35">
        <f>IF(D38=1,C38,(IF(D39=1,C39,(IF(D40=1,C40,(IF(D41=1,C41,1.3)))))))</f>
        <v>1.3</v>
      </c>
      <c r="H43" s="7"/>
      <c r="J43" s="12"/>
      <c r="K43" s="12"/>
      <c r="L43" s="12"/>
    </row>
    <row r="44" spans="1:12">
      <c r="A44" s="3" t="s">
        <v>67</v>
      </c>
      <c r="B44" s="4">
        <v>2</v>
      </c>
      <c r="C44" s="5" t="s">
        <v>2</v>
      </c>
      <c r="D44" s="4"/>
      <c r="E44" s="12"/>
      <c r="F44" s="16" t="s">
        <v>70</v>
      </c>
      <c r="G44" s="35">
        <f>IF(D44=1,C44,(IF(D45=1,C45,(IF(D46=1,C46,(IF(D47=1,C47,1.4)))))))</f>
        <v>1.4</v>
      </c>
      <c r="H44" s="10"/>
      <c r="J44" s="12"/>
      <c r="K44" s="12"/>
      <c r="L44" s="12"/>
    </row>
    <row r="45" spans="1:12">
      <c r="A45" s="6" t="s">
        <v>68</v>
      </c>
      <c r="B45" s="7">
        <v>7</v>
      </c>
      <c r="C45" s="8" t="s">
        <v>2</v>
      </c>
      <c r="D45" s="7"/>
      <c r="E45" s="12"/>
      <c r="F45" s="12"/>
      <c r="G45" s="12"/>
      <c r="H45" s="12"/>
      <c r="J45" s="12"/>
      <c r="K45" s="12"/>
      <c r="L45" s="12"/>
    </row>
    <row r="46" spans="1:12">
      <c r="A46" s="6" t="s">
        <v>69</v>
      </c>
      <c r="B46" s="7">
        <v>10</v>
      </c>
      <c r="C46" s="8" t="s">
        <v>2</v>
      </c>
      <c r="D46" s="7"/>
      <c r="E46" s="12"/>
      <c r="F46" s="12"/>
      <c r="G46" s="12"/>
      <c r="H46" s="12"/>
      <c r="J46" s="12"/>
      <c r="K46" s="12"/>
      <c r="L46" s="12"/>
    </row>
    <row r="47" spans="1:12">
      <c r="A47" s="13" t="s">
        <v>70</v>
      </c>
      <c r="B47" s="10">
        <v>15</v>
      </c>
      <c r="C47" s="11"/>
      <c r="D47" s="10"/>
      <c r="E47" s="12"/>
      <c r="F47" s="12"/>
      <c r="G47" s="12"/>
      <c r="H47" s="12"/>
      <c r="J47" s="12"/>
      <c r="K47" s="12"/>
      <c r="L47" s="12"/>
    </row>
    <row r="48" spans="1:12">
      <c r="F48" s="12"/>
      <c r="G48" s="12"/>
      <c r="H48" s="12"/>
      <c r="J48" s="12"/>
      <c r="K48" s="12"/>
      <c r="L48" s="12"/>
    </row>
    <row r="49" spans="6:12">
      <c r="F49" s="12"/>
      <c r="G49" s="12"/>
      <c r="H49" s="12"/>
      <c r="J49" s="12"/>
      <c r="K49" s="12"/>
      <c r="L49" s="12"/>
    </row>
  </sheetData>
  <phoneticPr fontId="0" type="noConversion"/>
  <pageMargins left="0.75" right="0.75" top="1" bottom="1" header="0.5" footer="0.5"/>
  <pageSetup paperSize="9" orientation="portrait" horizontalDpi="360" verticalDpi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29"/>
  <sheetViews>
    <sheetView workbookViewId="0">
      <selection activeCell="E24" sqref="E24"/>
    </sheetView>
  </sheetViews>
  <sheetFormatPr baseColWidth="10" defaultColWidth="8.83203125" defaultRowHeight="13"/>
  <cols>
    <col min="1" max="1" width="30.5" customWidth="1"/>
    <col min="2" max="2" width="41.5" customWidth="1"/>
    <col min="3" max="3" width="15.6640625" customWidth="1"/>
    <col min="4" max="4" width="17.83203125" customWidth="1"/>
    <col min="5" max="5" width="15.83203125" customWidth="1"/>
  </cols>
  <sheetData>
    <row r="1" spans="1:9" ht="39">
      <c r="A1" s="146" t="s">
        <v>147</v>
      </c>
      <c r="B1" s="146"/>
      <c r="C1" s="146"/>
      <c r="D1" s="146"/>
      <c r="E1" s="146"/>
      <c r="F1" s="146"/>
      <c r="G1" s="147"/>
      <c r="H1" s="147"/>
      <c r="I1" s="147"/>
    </row>
    <row r="2" spans="1:9">
      <c r="A2" s="145"/>
      <c r="B2" s="145"/>
      <c r="C2" s="145"/>
      <c r="D2" s="145"/>
      <c r="E2" s="145"/>
      <c r="F2" s="145"/>
      <c r="G2" s="145"/>
      <c r="H2" s="145"/>
      <c r="I2" s="145"/>
    </row>
    <row r="3" spans="1:9" ht="21">
      <c r="A3" s="148" t="s">
        <v>148</v>
      </c>
      <c r="B3" s="145"/>
      <c r="C3" s="145"/>
      <c r="D3" s="149"/>
      <c r="E3" s="145"/>
      <c r="F3" s="145"/>
      <c r="G3" s="145"/>
      <c r="H3" s="145"/>
      <c r="I3" s="145"/>
    </row>
    <row r="4" spans="1:9" ht="32">
      <c r="A4" s="150" t="s">
        <v>149</v>
      </c>
      <c r="B4" s="150" t="s">
        <v>150</v>
      </c>
      <c r="C4" s="150" t="s">
        <v>151</v>
      </c>
      <c r="D4" s="151"/>
      <c r="E4" s="151"/>
      <c r="F4" s="151"/>
      <c r="G4" s="151"/>
      <c r="H4" s="151"/>
      <c r="I4" s="151"/>
    </row>
    <row r="5" spans="1:9" ht="16">
      <c r="A5" s="152" t="s">
        <v>152</v>
      </c>
      <c r="B5" s="153" t="s">
        <v>153</v>
      </c>
      <c r="C5" s="153" t="s">
        <v>154</v>
      </c>
      <c r="D5" s="145"/>
      <c r="E5" s="145"/>
      <c r="F5" s="92"/>
      <c r="G5" s="145"/>
      <c r="H5" s="145"/>
      <c r="I5" s="145"/>
    </row>
    <row r="6" spans="1:9" ht="15">
      <c r="A6" s="152" t="s">
        <v>155</v>
      </c>
      <c r="B6" s="154" t="s">
        <v>156</v>
      </c>
      <c r="C6" s="154" t="s">
        <v>157</v>
      </c>
      <c r="D6" s="145"/>
      <c r="E6" s="145"/>
      <c r="F6" s="92"/>
      <c r="G6" s="145"/>
      <c r="H6" s="145"/>
      <c r="I6" s="145"/>
    </row>
    <row r="7" spans="1:9" ht="15">
      <c r="A7" s="152" t="s">
        <v>158</v>
      </c>
      <c r="B7" s="154" t="s">
        <v>159</v>
      </c>
      <c r="C7" s="154" t="s">
        <v>160</v>
      </c>
      <c r="D7" s="145"/>
      <c r="E7" s="145"/>
      <c r="F7" s="92"/>
      <c r="G7" s="145"/>
      <c r="H7" s="145"/>
      <c r="I7" s="145"/>
    </row>
    <row r="8" spans="1:9" ht="15">
      <c r="A8" s="152" t="s">
        <v>161</v>
      </c>
      <c r="B8" s="154" t="s">
        <v>162</v>
      </c>
      <c r="C8" s="154" t="s">
        <v>163</v>
      </c>
      <c r="D8" s="145"/>
      <c r="E8" s="145"/>
      <c r="F8" s="92"/>
      <c r="G8" s="145"/>
      <c r="H8" s="145"/>
      <c r="I8" s="145"/>
    </row>
    <row r="9" spans="1:9" ht="15">
      <c r="A9" s="152" t="s">
        <v>164</v>
      </c>
      <c r="B9" s="154" t="s">
        <v>165</v>
      </c>
      <c r="C9" s="154" t="s">
        <v>166</v>
      </c>
      <c r="D9" s="145"/>
      <c r="E9" s="145"/>
      <c r="F9" s="92"/>
      <c r="G9" s="145"/>
      <c r="H9" s="145"/>
      <c r="I9" s="145"/>
    </row>
    <row r="10" spans="1:9" ht="15">
      <c r="A10" s="152" t="s">
        <v>167</v>
      </c>
      <c r="B10" s="154" t="s">
        <v>168</v>
      </c>
      <c r="C10" s="154" t="s">
        <v>169</v>
      </c>
      <c r="D10" s="145"/>
      <c r="E10" s="145"/>
      <c r="F10" s="92"/>
      <c r="G10" s="145"/>
      <c r="H10" s="145"/>
      <c r="I10" s="145"/>
    </row>
    <row r="11" spans="1:9" ht="15">
      <c r="A11" s="152" t="s">
        <v>170</v>
      </c>
      <c r="B11" s="154" t="s">
        <v>171</v>
      </c>
      <c r="C11" s="154" t="s">
        <v>172</v>
      </c>
      <c r="D11" s="145"/>
      <c r="E11" s="145"/>
      <c r="F11" s="92"/>
      <c r="G11" s="145"/>
      <c r="H11" s="145"/>
      <c r="I11" s="145"/>
    </row>
    <row r="12" spans="1:9" ht="15">
      <c r="A12" s="152" t="s">
        <v>173</v>
      </c>
      <c r="B12" s="154" t="s">
        <v>174</v>
      </c>
      <c r="C12" s="154" t="s">
        <v>175</v>
      </c>
      <c r="D12" s="145"/>
      <c r="E12" s="145"/>
      <c r="F12" s="92"/>
      <c r="G12" s="145"/>
      <c r="H12" s="145"/>
      <c r="I12" s="145"/>
    </row>
    <row r="13" spans="1:9">
      <c r="A13" s="145"/>
      <c r="B13" s="145"/>
      <c r="C13" s="145"/>
      <c r="D13" s="145"/>
      <c r="E13" s="145"/>
      <c r="F13" s="92"/>
      <c r="G13" s="145"/>
      <c r="H13" s="145"/>
      <c r="I13" s="145"/>
    </row>
    <row r="14" spans="1:9" ht="21">
      <c r="A14" s="148" t="s">
        <v>176</v>
      </c>
      <c r="B14" s="145"/>
      <c r="C14" s="145"/>
      <c r="D14" s="149"/>
      <c r="E14" s="145"/>
      <c r="F14" s="145"/>
      <c r="G14" s="145"/>
      <c r="H14" s="145"/>
      <c r="I14" s="145"/>
    </row>
    <row r="15" spans="1:9" ht="21">
      <c r="A15" s="148" t="s">
        <v>177</v>
      </c>
      <c r="B15" s="145"/>
      <c r="C15" s="145"/>
      <c r="D15" s="92"/>
      <c r="E15" s="92"/>
      <c r="F15" s="145"/>
      <c r="G15" s="145"/>
      <c r="H15" s="145"/>
      <c r="I15" s="145"/>
    </row>
    <row r="16" spans="1:9" ht="21">
      <c r="A16" s="148"/>
      <c r="B16" s="145"/>
      <c r="C16" s="145"/>
      <c r="D16" s="92"/>
      <c r="E16" s="92"/>
      <c r="F16" s="145"/>
      <c r="G16" s="145"/>
      <c r="H16" s="145"/>
      <c r="I16" s="145"/>
    </row>
    <row r="17" spans="1:9">
      <c r="A17" s="274"/>
      <c r="B17" s="274"/>
      <c r="C17" s="274"/>
      <c r="D17" s="155"/>
      <c r="E17" s="155"/>
      <c r="F17" s="155"/>
      <c r="G17" s="145"/>
      <c r="H17" s="145"/>
      <c r="I17" s="145"/>
    </row>
    <row r="18" spans="1:9" ht="16">
      <c r="A18" s="156" t="s">
        <v>178</v>
      </c>
      <c r="B18" s="157" t="s">
        <v>179</v>
      </c>
      <c r="C18" s="158" t="s">
        <v>180</v>
      </c>
      <c r="D18" s="159" t="s">
        <v>181</v>
      </c>
      <c r="E18" s="160" t="s">
        <v>182</v>
      </c>
      <c r="F18" s="145"/>
      <c r="G18" s="145"/>
      <c r="H18" s="145"/>
      <c r="I18" s="145"/>
    </row>
    <row r="19" spans="1:9" ht="15">
      <c r="A19" s="152" t="s">
        <v>152</v>
      </c>
      <c r="B19" s="161">
        <v>6</v>
      </c>
      <c r="C19" s="161">
        <v>6</v>
      </c>
      <c r="D19" s="161">
        <v>3</v>
      </c>
      <c r="E19" s="161">
        <v>3</v>
      </c>
      <c r="F19" s="145"/>
      <c r="G19" s="145"/>
      <c r="H19" s="145"/>
      <c r="I19" s="145"/>
    </row>
    <row r="20" spans="1:9" ht="15">
      <c r="A20" s="162"/>
      <c r="B20" s="163"/>
      <c r="C20" s="163"/>
      <c r="D20" s="163"/>
      <c r="E20" s="163"/>
      <c r="F20" s="163"/>
      <c r="G20" s="145"/>
      <c r="H20" s="145"/>
      <c r="I20" s="145"/>
    </row>
    <row r="21" spans="1:9" ht="26">
      <c r="A21" s="164"/>
      <c r="B21" s="164"/>
      <c r="C21" s="165"/>
      <c r="D21" s="166"/>
      <c r="E21" s="167"/>
      <c r="F21" s="167"/>
      <c r="G21" s="145"/>
      <c r="H21" s="145"/>
      <c r="I21" s="145"/>
    </row>
    <row r="22" spans="1:9" ht="21">
      <c r="A22" s="168"/>
      <c r="B22" s="169"/>
      <c r="C22" s="169"/>
      <c r="D22" s="170"/>
      <c r="E22" s="170"/>
      <c r="F22" s="171"/>
    </row>
    <row r="23" spans="1:9" ht="21">
      <c r="A23" s="148" t="s">
        <v>188</v>
      </c>
      <c r="B23" s="145"/>
      <c r="C23" s="145"/>
      <c r="D23" s="149"/>
      <c r="E23" s="145"/>
      <c r="F23" s="145"/>
      <c r="G23" s="145"/>
      <c r="H23" s="145"/>
      <c r="I23" s="145"/>
    </row>
    <row r="24" spans="1:9" ht="21">
      <c r="A24" s="148" t="s">
        <v>183</v>
      </c>
      <c r="B24" s="145"/>
      <c r="C24" s="145"/>
      <c r="D24" s="92"/>
      <c r="E24" s="92"/>
      <c r="F24" s="145"/>
      <c r="G24" s="145"/>
      <c r="H24" s="145"/>
      <c r="I24" s="145"/>
    </row>
    <row r="25" spans="1:9" ht="21">
      <c r="A25" s="172"/>
      <c r="B25" s="145"/>
      <c r="C25" s="145"/>
      <c r="D25" s="92"/>
      <c r="E25" s="92"/>
      <c r="F25" s="145"/>
      <c r="G25" s="145"/>
      <c r="H25" s="145"/>
      <c r="I25" s="145"/>
    </row>
    <row r="26" spans="1:9" ht="21">
      <c r="A26" s="173"/>
      <c r="B26" s="174"/>
      <c r="C26" s="174"/>
      <c r="D26" s="175"/>
      <c r="E26" s="175"/>
      <c r="F26" s="174"/>
      <c r="G26" s="145"/>
      <c r="H26" s="145"/>
      <c r="I26" s="145"/>
    </row>
    <row r="27" spans="1:9" ht="15">
      <c r="A27" s="156" t="s">
        <v>178</v>
      </c>
      <c r="B27" s="176" t="s">
        <v>184</v>
      </c>
      <c r="C27" s="176" t="s">
        <v>185</v>
      </c>
      <c r="D27" s="176" t="s">
        <v>186</v>
      </c>
      <c r="E27" s="176" t="s">
        <v>187</v>
      </c>
      <c r="F27" s="145"/>
      <c r="G27" s="145"/>
      <c r="H27" s="145"/>
      <c r="I27" s="145"/>
    </row>
    <row r="28" spans="1:9" ht="15">
      <c r="A28" s="152" t="s">
        <v>152</v>
      </c>
      <c r="B28" s="161">
        <v>6</v>
      </c>
      <c r="C28" s="161">
        <v>4</v>
      </c>
      <c r="D28" s="161">
        <v>2</v>
      </c>
      <c r="E28" s="161">
        <v>2</v>
      </c>
      <c r="F28" s="145"/>
      <c r="G28" s="145"/>
      <c r="H28" s="145"/>
      <c r="I28" s="145"/>
    </row>
    <row r="29" spans="1:9">
      <c r="A29" s="145"/>
      <c r="B29" s="145"/>
      <c r="C29" s="145"/>
      <c r="D29" s="145"/>
      <c r="E29" s="92"/>
      <c r="F29" s="145"/>
      <c r="G29" s="145"/>
      <c r="H29" s="145"/>
      <c r="I29" s="145"/>
    </row>
  </sheetData>
  <mergeCells count="1">
    <mergeCell ref="A17:C17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workbookViewId="0">
      <selection activeCell="G7" sqref="G7"/>
    </sheetView>
  </sheetViews>
  <sheetFormatPr baseColWidth="10" defaultColWidth="11.5" defaultRowHeight="13"/>
  <sheetData>
    <row r="1" spans="1:19" ht="19">
      <c r="A1" s="114" t="s">
        <v>92</v>
      </c>
      <c r="B1" s="115"/>
      <c r="C1" s="115"/>
      <c r="D1" s="115"/>
      <c r="F1" s="116" t="s">
        <v>87</v>
      </c>
      <c r="K1" s="117" t="s">
        <v>56</v>
      </c>
      <c r="Q1" s="117" t="s">
        <v>50</v>
      </c>
    </row>
    <row r="2" spans="1:19" ht="19">
      <c r="A2" s="115"/>
      <c r="B2" s="115"/>
      <c r="C2" s="115"/>
      <c r="D2" s="115"/>
    </row>
    <row r="3" spans="1:19">
      <c r="B3" s="34" t="s">
        <v>1</v>
      </c>
      <c r="C3" s="34"/>
      <c r="D3" s="34">
        <v>1</v>
      </c>
    </row>
    <row r="4" spans="1:19" ht="19">
      <c r="A4" s="118" t="s">
        <v>93</v>
      </c>
      <c r="B4" s="7">
        <v>1</v>
      </c>
      <c r="C4" s="7"/>
      <c r="D4" s="21"/>
    </row>
    <row r="5" spans="1:19" ht="19">
      <c r="A5" s="119" t="s">
        <v>94</v>
      </c>
      <c r="B5" s="23">
        <v>10</v>
      </c>
      <c r="C5" s="23"/>
      <c r="D5" s="24"/>
    </row>
    <row r="6" spans="1:19" ht="19">
      <c r="A6" s="120" t="s">
        <v>95</v>
      </c>
      <c r="B6" s="7">
        <v>11</v>
      </c>
      <c r="C6" s="7"/>
      <c r="D6" s="21"/>
      <c r="G6" s="121"/>
      <c r="H6" s="121"/>
      <c r="I6" s="121"/>
    </row>
    <row r="7" spans="1:19" ht="19">
      <c r="A7" s="122" t="s">
        <v>96</v>
      </c>
      <c r="B7" s="10">
        <v>20</v>
      </c>
      <c r="C7" s="10"/>
      <c r="D7" s="25"/>
      <c r="F7" s="121"/>
      <c r="G7" s="121"/>
      <c r="H7" s="121"/>
      <c r="I7" s="121"/>
    </row>
    <row r="8" spans="1:19" ht="16">
      <c r="A8" s="12"/>
      <c r="B8" s="12"/>
      <c r="C8" s="12"/>
      <c r="D8" s="12"/>
      <c r="F8" s="123"/>
      <c r="G8" s="34" t="s">
        <v>7</v>
      </c>
      <c r="H8" s="34"/>
      <c r="I8" s="34">
        <v>1</v>
      </c>
    </row>
    <row r="9" spans="1:19" ht="19">
      <c r="A9" s="12"/>
      <c r="B9" s="34" t="s">
        <v>4</v>
      </c>
      <c r="C9" s="34"/>
      <c r="D9" s="34">
        <v>2</v>
      </c>
      <c r="F9" s="124" t="s">
        <v>93</v>
      </c>
      <c r="G9" s="125">
        <v>1.1000000000000001</v>
      </c>
      <c r="H9" s="125"/>
      <c r="I9" s="125"/>
    </row>
    <row r="10" spans="1:19" ht="19">
      <c r="A10" s="118" t="s">
        <v>93</v>
      </c>
      <c r="B10" s="4">
        <v>3</v>
      </c>
      <c r="C10" s="5"/>
      <c r="D10" s="4"/>
      <c r="F10" s="126" t="s">
        <v>95</v>
      </c>
      <c r="G10" s="127">
        <v>2.2000000000000002</v>
      </c>
      <c r="H10" s="127"/>
      <c r="I10" s="127"/>
    </row>
    <row r="11" spans="1:19" ht="19">
      <c r="A11" s="119" t="s">
        <v>94</v>
      </c>
      <c r="B11" s="7">
        <v>8</v>
      </c>
      <c r="C11" s="8"/>
      <c r="D11" s="7"/>
      <c r="F11" s="128" t="s">
        <v>96</v>
      </c>
      <c r="G11" s="125">
        <v>2.2999999999999998</v>
      </c>
      <c r="H11" s="125"/>
      <c r="I11" s="125"/>
      <c r="K11" s="123"/>
      <c r="L11" s="34" t="s">
        <v>97</v>
      </c>
      <c r="M11" s="34"/>
      <c r="N11" s="34">
        <v>1</v>
      </c>
    </row>
    <row r="12" spans="1:19" ht="19">
      <c r="A12" s="120" t="s">
        <v>95</v>
      </c>
      <c r="B12" s="7">
        <v>13</v>
      </c>
      <c r="C12" s="8"/>
      <c r="D12" s="7"/>
      <c r="F12" s="123"/>
      <c r="G12" s="123"/>
      <c r="H12" s="123"/>
      <c r="I12" s="123"/>
      <c r="K12" s="124" t="s">
        <v>93</v>
      </c>
      <c r="L12" s="125">
        <v>1.1000000000000001</v>
      </c>
      <c r="M12" s="125"/>
      <c r="N12" s="125"/>
    </row>
    <row r="13" spans="1:19" ht="19">
      <c r="A13" s="122" t="s">
        <v>96</v>
      </c>
      <c r="B13" s="10">
        <v>18</v>
      </c>
      <c r="C13" s="11"/>
      <c r="D13" s="10"/>
      <c r="F13" s="123"/>
      <c r="G13" s="34" t="s">
        <v>9</v>
      </c>
      <c r="H13" s="34"/>
      <c r="I13" s="34">
        <v>2</v>
      </c>
      <c r="K13" s="126" t="s">
        <v>95</v>
      </c>
      <c r="L13" s="127">
        <v>2.2000000000000002</v>
      </c>
      <c r="M13" s="127"/>
      <c r="N13" s="127"/>
    </row>
    <row r="14" spans="1:19" ht="19">
      <c r="A14" s="12"/>
      <c r="B14" s="12"/>
      <c r="C14" s="12"/>
      <c r="D14" s="12"/>
      <c r="F14" s="118" t="s">
        <v>93</v>
      </c>
      <c r="G14" s="4">
        <v>1.3</v>
      </c>
      <c r="H14" s="5"/>
      <c r="I14" s="4"/>
      <c r="K14" s="128" t="s">
        <v>96</v>
      </c>
      <c r="L14" s="125">
        <v>2.2999999999999998</v>
      </c>
      <c r="M14" s="125"/>
      <c r="N14" s="125"/>
      <c r="P14" s="123"/>
      <c r="Q14" s="34" t="s">
        <v>98</v>
      </c>
      <c r="R14" s="34"/>
      <c r="S14" s="34">
        <v>1</v>
      </c>
    </row>
    <row r="15" spans="1:19" ht="19">
      <c r="A15" s="12"/>
      <c r="B15" s="34" t="s">
        <v>8</v>
      </c>
      <c r="C15" s="34"/>
      <c r="D15" s="34">
        <v>3</v>
      </c>
      <c r="F15" s="119" t="s">
        <v>94</v>
      </c>
      <c r="G15" s="7">
        <v>1.2</v>
      </c>
      <c r="H15" s="8"/>
      <c r="I15" s="7"/>
      <c r="P15" s="118" t="s">
        <v>93</v>
      </c>
      <c r="Q15" s="4">
        <v>1.9</v>
      </c>
      <c r="R15" s="5"/>
      <c r="S15" s="4"/>
    </row>
    <row r="16" spans="1:19" ht="19">
      <c r="A16" s="118" t="s">
        <v>93</v>
      </c>
      <c r="B16" s="4">
        <v>5</v>
      </c>
      <c r="C16" s="5"/>
      <c r="D16" s="4"/>
      <c r="F16" s="120" t="s">
        <v>95</v>
      </c>
      <c r="G16" s="7">
        <v>2.1</v>
      </c>
      <c r="H16" s="8"/>
      <c r="I16" s="7"/>
      <c r="P16" s="119" t="s">
        <v>94</v>
      </c>
      <c r="Q16" s="7">
        <v>2.9</v>
      </c>
      <c r="R16" s="8"/>
      <c r="S16" s="7"/>
    </row>
    <row r="17" spans="1:19" ht="19">
      <c r="A17" s="119" t="s">
        <v>94</v>
      </c>
      <c r="B17" s="7">
        <v>6</v>
      </c>
      <c r="C17" s="8"/>
      <c r="D17" s="7"/>
      <c r="F17" s="122" t="s">
        <v>96</v>
      </c>
      <c r="G17" s="10">
        <v>2.4</v>
      </c>
      <c r="H17" s="11"/>
      <c r="I17" s="10"/>
      <c r="K17" s="123"/>
      <c r="L17" s="34" t="s">
        <v>99</v>
      </c>
      <c r="M17" s="34"/>
      <c r="N17" s="34">
        <v>1</v>
      </c>
      <c r="P17" s="120" t="s">
        <v>95</v>
      </c>
      <c r="Q17" s="7">
        <v>1.1000000000000001</v>
      </c>
      <c r="R17" s="8"/>
      <c r="S17" s="7"/>
    </row>
    <row r="18" spans="1:19" ht="19">
      <c r="A18" s="120" t="s">
        <v>95</v>
      </c>
      <c r="B18" s="7">
        <v>15</v>
      </c>
      <c r="C18" s="8"/>
      <c r="D18" s="7"/>
      <c r="K18" s="124" t="s">
        <v>93</v>
      </c>
      <c r="L18" s="125">
        <v>1.1000000000000001</v>
      </c>
      <c r="M18" s="125"/>
      <c r="N18" s="125"/>
      <c r="P18" s="122" t="s">
        <v>96</v>
      </c>
      <c r="Q18" s="10">
        <v>2.1</v>
      </c>
      <c r="R18" s="11"/>
      <c r="S18" s="10"/>
    </row>
    <row r="19" spans="1:19" ht="19">
      <c r="A19" s="122" t="s">
        <v>96</v>
      </c>
      <c r="B19" s="10">
        <v>16</v>
      </c>
      <c r="C19" s="11"/>
      <c r="D19" s="10"/>
      <c r="F19" s="123"/>
      <c r="G19" s="34" t="s">
        <v>100</v>
      </c>
      <c r="H19" s="34"/>
      <c r="I19" s="34">
        <v>3</v>
      </c>
      <c r="K19" s="126" t="s">
        <v>95</v>
      </c>
      <c r="L19" s="127">
        <v>2.2000000000000002</v>
      </c>
      <c r="M19" s="127"/>
      <c r="N19" s="127"/>
    </row>
    <row r="20" spans="1:19" ht="19">
      <c r="A20" s="12"/>
      <c r="B20" s="12"/>
      <c r="C20" s="12"/>
      <c r="D20" s="12"/>
      <c r="F20" s="124" t="s">
        <v>93</v>
      </c>
      <c r="G20" s="129">
        <v>1.5</v>
      </c>
      <c r="H20" s="130"/>
      <c r="I20" s="131"/>
      <c r="K20" s="128" t="s">
        <v>96</v>
      </c>
      <c r="L20" s="125">
        <v>2.2999999999999998</v>
      </c>
      <c r="M20" s="125"/>
      <c r="N20" s="125"/>
    </row>
    <row r="21" spans="1:19" ht="19">
      <c r="B21" s="34" t="s">
        <v>10</v>
      </c>
      <c r="C21" s="34"/>
      <c r="D21" s="34">
        <v>4</v>
      </c>
      <c r="F21" s="126" t="s">
        <v>95</v>
      </c>
      <c r="G21" s="125">
        <v>1.4</v>
      </c>
      <c r="H21" s="132"/>
      <c r="I21" s="133"/>
    </row>
    <row r="22" spans="1:19" ht="19">
      <c r="A22" s="118" t="s">
        <v>93</v>
      </c>
      <c r="B22" s="4">
        <v>4</v>
      </c>
      <c r="C22" s="5"/>
      <c r="D22" s="4"/>
      <c r="F22" s="128" t="s">
        <v>96</v>
      </c>
      <c r="G22" s="134">
        <v>2.5</v>
      </c>
      <c r="H22" s="135"/>
      <c r="I22" s="136"/>
    </row>
    <row r="23" spans="1:19" ht="19">
      <c r="A23" s="119" t="s">
        <v>94</v>
      </c>
      <c r="B23" s="7">
        <v>7</v>
      </c>
      <c r="C23" s="8"/>
      <c r="D23" s="7"/>
      <c r="F23" s="123"/>
      <c r="G23" s="123"/>
      <c r="H23" s="123"/>
      <c r="I23" s="123"/>
    </row>
    <row r="24" spans="1:19" ht="19">
      <c r="A24" s="120" t="s">
        <v>95</v>
      </c>
      <c r="B24" s="7">
        <v>14</v>
      </c>
      <c r="C24" s="8"/>
      <c r="D24" s="7"/>
    </row>
    <row r="25" spans="1:19" ht="19">
      <c r="A25" s="122" t="s">
        <v>96</v>
      </c>
      <c r="B25" s="10">
        <v>17</v>
      </c>
      <c r="C25" s="11"/>
      <c r="D25" s="10"/>
    </row>
    <row r="27" spans="1:19">
      <c r="B27" s="34" t="s">
        <v>21</v>
      </c>
      <c r="C27" s="34"/>
      <c r="D27" s="34">
        <v>5</v>
      </c>
    </row>
    <row r="28" spans="1:19" ht="19">
      <c r="A28" s="118" t="s">
        <v>93</v>
      </c>
      <c r="B28" s="4">
        <v>2</v>
      </c>
      <c r="C28" s="5"/>
      <c r="D28" s="4"/>
    </row>
    <row r="29" spans="1:19" ht="19">
      <c r="A29" s="119" t="s">
        <v>94</v>
      </c>
      <c r="B29" s="7">
        <v>9</v>
      </c>
      <c r="C29" s="8"/>
      <c r="D29" s="7"/>
    </row>
    <row r="30" spans="1:19" ht="19">
      <c r="A30" s="120" t="s">
        <v>95</v>
      </c>
      <c r="B30" s="7">
        <v>12</v>
      </c>
      <c r="C30" s="8"/>
      <c r="D30" s="7"/>
    </row>
    <row r="31" spans="1:19" ht="19">
      <c r="A31" s="122" t="s">
        <v>96</v>
      </c>
      <c r="B31" s="10">
        <v>19</v>
      </c>
      <c r="C31" s="11"/>
      <c r="D31" s="10"/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2"/>
  <sheetViews>
    <sheetView workbookViewId="0">
      <selection activeCell="FW32" sqref="FW32"/>
    </sheetView>
  </sheetViews>
  <sheetFormatPr baseColWidth="10" defaultColWidth="8.83203125" defaultRowHeight="13"/>
  <cols>
    <col min="1" max="1" width="3.6640625" customWidth="1"/>
    <col min="2" max="2" width="4.5" customWidth="1"/>
    <col min="3" max="3" width="13.6640625" customWidth="1"/>
    <col min="4" max="4" width="4.33203125" customWidth="1"/>
    <col min="5" max="5" width="2.6640625" customWidth="1"/>
    <col min="6" max="6" width="4.5" customWidth="1"/>
    <col min="7" max="7" width="13.6640625" customWidth="1"/>
    <col min="8" max="8" width="4.33203125" customWidth="1"/>
    <col min="9" max="9" width="2.6640625" customWidth="1"/>
    <col min="10" max="10" width="4.5" customWidth="1"/>
    <col min="11" max="11" width="13.6640625" customWidth="1"/>
    <col min="12" max="12" width="4.33203125" customWidth="1"/>
    <col min="13" max="13" width="2.6640625" customWidth="1"/>
    <col min="14" max="14" width="4.5" customWidth="1"/>
    <col min="15" max="15" width="13.6640625" customWidth="1"/>
    <col min="16" max="16" width="4.33203125" customWidth="1"/>
  </cols>
  <sheetData>
    <row r="2" spans="1:12" ht="16">
      <c r="C2" s="1" t="s">
        <v>12</v>
      </c>
    </row>
    <row r="4" spans="1:12">
      <c r="B4" s="34" t="s">
        <v>1</v>
      </c>
      <c r="C4" s="34"/>
      <c r="D4" s="34">
        <v>1</v>
      </c>
    </row>
    <row r="5" spans="1:12">
      <c r="A5" s="6" t="s">
        <v>67</v>
      </c>
      <c r="B5" s="7">
        <v>1</v>
      </c>
      <c r="C5" s="7"/>
      <c r="D5" s="21"/>
      <c r="I5" s="12"/>
    </row>
    <row r="6" spans="1:12">
      <c r="A6" s="22" t="s">
        <v>68</v>
      </c>
      <c r="B6" s="23">
        <v>12</v>
      </c>
      <c r="C6" s="23"/>
      <c r="D6" s="24"/>
    </row>
    <row r="7" spans="1:12">
      <c r="A7" s="6" t="s">
        <v>69</v>
      </c>
      <c r="B7" s="7">
        <v>13</v>
      </c>
      <c r="C7" s="7"/>
      <c r="D7" s="21"/>
      <c r="F7" s="34" t="s">
        <v>13</v>
      </c>
      <c r="G7" s="45" t="s">
        <v>14</v>
      </c>
      <c r="H7" s="34">
        <v>7</v>
      </c>
    </row>
    <row r="8" spans="1:12">
      <c r="A8" s="13" t="s">
        <v>70</v>
      </c>
      <c r="B8" s="10">
        <v>24</v>
      </c>
      <c r="C8" s="10"/>
      <c r="D8" s="25"/>
      <c r="F8" s="26" t="s">
        <v>67</v>
      </c>
      <c r="G8" s="35">
        <f>IF(D5=1,C5,(IF(D6=1,C6,(IF(D7=1,C7,(IF(D8=1,C8,1.1)))))))</f>
        <v>1.1000000000000001</v>
      </c>
      <c r="H8" s="4"/>
    </row>
    <row r="9" spans="1:12">
      <c r="A9" s="12"/>
      <c r="B9" s="12"/>
      <c r="C9" s="12"/>
      <c r="D9" s="12"/>
      <c r="F9" s="27" t="s">
        <v>68</v>
      </c>
      <c r="G9" s="35">
        <f>IF(D5=2,C5,(IF(D6=2,C6,(IF(D7=2,C7,(IF(D8=2,C8,2.1)))))))</f>
        <v>2.1</v>
      </c>
      <c r="H9" s="7"/>
      <c r="J9" s="12"/>
      <c r="K9" s="12"/>
      <c r="L9" s="12"/>
    </row>
    <row r="10" spans="1:12">
      <c r="A10" s="12"/>
      <c r="B10" s="34" t="s">
        <v>4</v>
      </c>
      <c r="C10" s="34"/>
      <c r="D10" s="34">
        <v>2</v>
      </c>
      <c r="F10" s="7" t="s">
        <v>69</v>
      </c>
      <c r="G10" s="35">
        <f>IF(D11=1,C11,(IF(D12=1,C12,(IF(D13=1,C13,(IF(D14=1,C14,1.2)))))))</f>
        <v>1.2</v>
      </c>
      <c r="H10" s="7"/>
      <c r="J10" s="12"/>
      <c r="K10" s="12"/>
      <c r="L10" s="12"/>
    </row>
    <row r="11" spans="1:12">
      <c r="A11" s="6" t="s">
        <v>67</v>
      </c>
      <c r="B11" s="4">
        <v>6</v>
      </c>
      <c r="C11" s="5"/>
      <c r="D11" s="4"/>
      <c r="F11" s="10" t="s">
        <v>70</v>
      </c>
      <c r="G11" s="35">
        <f>IF(D11=2,C11,(IF(D12=2,C12,(IF(D13=2,C13,(IF(D14=2,C14,2.2)))))))</f>
        <v>2.2000000000000002</v>
      </c>
      <c r="H11" s="10"/>
      <c r="J11" s="12"/>
      <c r="K11" s="12"/>
    </row>
    <row r="12" spans="1:12">
      <c r="A12" s="22" t="s">
        <v>68</v>
      </c>
      <c r="B12" s="7">
        <v>7</v>
      </c>
      <c r="C12" s="8"/>
      <c r="D12" s="7"/>
      <c r="J12" s="12"/>
      <c r="K12" s="12"/>
    </row>
    <row r="13" spans="1:12">
      <c r="A13" s="6" t="s">
        <v>69</v>
      </c>
      <c r="B13" s="7">
        <v>18</v>
      </c>
      <c r="C13" s="8"/>
      <c r="D13" s="7"/>
      <c r="J13" s="12"/>
      <c r="K13" s="12"/>
    </row>
    <row r="14" spans="1:12">
      <c r="A14" s="13" t="s">
        <v>70</v>
      </c>
      <c r="B14" s="10">
        <v>19</v>
      </c>
      <c r="C14" s="11"/>
      <c r="D14" s="10"/>
      <c r="J14" s="34" t="s">
        <v>15</v>
      </c>
      <c r="K14" s="45" t="s">
        <v>16</v>
      </c>
      <c r="L14" s="34">
        <v>10</v>
      </c>
    </row>
    <row r="15" spans="1:12">
      <c r="A15" s="12"/>
      <c r="B15" s="12"/>
      <c r="C15" s="12"/>
      <c r="D15" s="12"/>
      <c r="J15" s="7" t="s">
        <v>67</v>
      </c>
      <c r="K15" s="35">
        <f>IF(H8=1,G8,(IF(H9=1,G9,(IF(H10=1,G10,(IF(H11=1,G11,1.7)))))))</f>
        <v>1.7</v>
      </c>
      <c r="L15" s="7"/>
    </row>
    <row r="16" spans="1:12">
      <c r="A16" s="12"/>
      <c r="B16" s="34" t="s">
        <v>8</v>
      </c>
      <c r="C16" s="34"/>
      <c r="D16" s="34">
        <v>3</v>
      </c>
      <c r="J16" s="7" t="s">
        <v>69</v>
      </c>
      <c r="K16" s="35">
        <f>IF(H20=2,G20,(IF(H21=2,G21,(IF(H22=2,G22,(IF(H23=2,G23,2.8)))))))</f>
        <v>2.8</v>
      </c>
      <c r="L16" s="7"/>
    </row>
    <row r="17" spans="1:16">
      <c r="A17" s="6" t="s">
        <v>67</v>
      </c>
      <c r="B17" s="4">
        <v>4</v>
      </c>
      <c r="C17" s="5"/>
      <c r="D17" s="4"/>
      <c r="J17" s="7" t="s">
        <v>70</v>
      </c>
      <c r="K17" s="35">
        <f>IF(H32=2,G32,(IF(H33=2,G33,(IF(H34=2,G34,(IF(H35=2,G35,2.9)))))))</f>
        <v>2.9</v>
      </c>
      <c r="L17" s="7"/>
    </row>
    <row r="18" spans="1:16">
      <c r="A18" s="22" t="s">
        <v>68</v>
      </c>
      <c r="B18" s="7">
        <v>9</v>
      </c>
      <c r="C18" s="8"/>
      <c r="D18" s="7"/>
      <c r="F18" s="12"/>
      <c r="H18" s="12"/>
    </row>
    <row r="19" spans="1:16">
      <c r="A19" s="6" t="s">
        <v>69</v>
      </c>
      <c r="B19" s="7">
        <v>16</v>
      </c>
      <c r="C19" s="8"/>
      <c r="D19" s="7"/>
      <c r="F19" s="34" t="s">
        <v>13</v>
      </c>
      <c r="G19" s="45" t="s">
        <v>17</v>
      </c>
      <c r="H19" s="34">
        <v>8</v>
      </c>
    </row>
    <row r="20" spans="1:16">
      <c r="A20" s="13" t="s">
        <v>70</v>
      </c>
      <c r="B20" s="10">
        <v>21</v>
      </c>
      <c r="C20" s="11"/>
      <c r="D20" s="10"/>
      <c r="F20" s="26" t="s">
        <v>67</v>
      </c>
      <c r="G20" s="35">
        <f>IF(D17=1,C17,(IF(D18=1,C18,(IF(D19=1,C19,(IF(D20=1,C20,1.3)))))))</f>
        <v>1.3</v>
      </c>
      <c r="H20" s="28"/>
      <c r="J20" s="12"/>
      <c r="K20" s="36"/>
      <c r="L20" s="12"/>
      <c r="N20" s="34" t="s">
        <v>18</v>
      </c>
      <c r="O20" s="45" t="s">
        <v>3</v>
      </c>
      <c r="P20" s="34">
        <v>12</v>
      </c>
    </row>
    <row r="21" spans="1:16">
      <c r="A21" s="12"/>
      <c r="B21" s="12"/>
      <c r="C21" s="12"/>
      <c r="D21" s="12"/>
      <c r="F21" s="27" t="s">
        <v>68</v>
      </c>
      <c r="G21" s="35">
        <f>IF(D17=2,C17,(IF(D18=2,C18,(IF(D19=2,C19,(IF(D20=2,C20,2.3)))))))</f>
        <v>2.2999999999999998</v>
      </c>
      <c r="H21" s="21"/>
      <c r="J21" s="12"/>
      <c r="L21" s="12"/>
      <c r="N21" s="26" t="s">
        <v>67</v>
      </c>
      <c r="O21" s="37" t="s">
        <v>71</v>
      </c>
      <c r="P21" s="21"/>
    </row>
    <row r="22" spans="1:16">
      <c r="B22" s="34" t="s">
        <v>10</v>
      </c>
      <c r="C22" s="34"/>
      <c r="D22" s="34">
        <v>4</v>
      </c>
      <c r="F22" s="7" t="s">
        <v>69</v>
      </c>
      <c r="G22" s="35">
        <f>IF(D23=1,C23,(IF(D24=1,C24,(IF(D25=1,C25,(IF(D26=1,C26,1.4)))))))</f>
        <v>1.4</v>
      </c>
      <c r="H22" s="24"/>
      <c r="J22" s="12"/>
      <c r="L22" s="12"/>
      <c r="N22" s="27" t="s">
        <v>68</v>
      </c>
      <c r="O22" s="37" t="s">
        <v>72</v>
      </c>
      <c r="P22" s="21"/>
    </row>
    <row r="23" spans="1:16">
      <c r="A23" s="6" t="s">
        <v>67</v>
      </c>
      <c r="B23" s="4">
        <v>3</v>
      </c>
      <c r="C23" s="5"/>
      <c r="D23" s="4"/>
      <c r="F23" s="10" t="s">
        <v>70</v>
      </c>
      <c r="G23" s="35">
        <f>IF(D23=2,C23,(IF(D24=2,C24,(IF(D25=2,C25,(IF(D26=2,C26,2.4)))))))</f>
        <v>2.4</v>
      </c>
      <c r="H23" s="21"/>
      <c r="N23" s="7" t="s">
        <v>69</v>
      </c>
      <c r="O23" s="35">
        <f>IF(L27=1,K27,(IF(L28=1,K28,(IF(L29=1,K29,1.11)))))</f>
        <v>1.1100000000000001</v>
      </c>
      <c r="P23" s="21"/>
    </row>
    <row r="24" spans="1:16">
      <c r="A24" s="22" t="s">
        <v>68</v>
      </c>
      <c r="B24" s="7">
        <v>10</v>
      </c>
      <c r="C24" s="8"/>
      <c r="D24" s="7"/>
      <c r="F24" s="12"/>
      <c r="G24" s="12"/>
      <c r="H24" s="12"/>
      <c r="N24" s="10" t="s">
        <v>70</v>
      </c>
      <c r="O24" s="35">
        <f>IF(L27=2,K27,(IF(L28=2,K28,(IF(L29=2,K29,2.11)))))</f>
        <v>2.11</v>
      </c>
      <c r="P24" s="25"/>
    </row>
    <row r="25" spans="1:16">
      <c r="A25" s="6" t="s">
        <v>69</v>
      </c>
      <c r="B25" s="7">
        <v>15</v>
      </c>
      <c r="C25" s="8"/>
      <c r="D25" s="7"/>
    </row>
    <row r="26" spans="1:16">
      <c r="A26" s="13" t="s">
        <v>70</v>
      </c>
      <c r="B26" s="10">
        <v>22</v>
      </c>
      <c r="C26" s="11"/>
      <c r="D26" s="10"/>
      <c r="J26" s="34" t="s">
        <v>15</v>
      </c>
      <c r="K26" s="45" t="s">
        <v>19</v>
      </c>
      <c r="L26" s="34">
        <v>11</v>
      </c>
      <c r="M26" s="34"/>
    </row>
    <row r="27" spans="1:16">
      <c r="J27" s="7" t="s">
        <v>67</v>
      </c>
      <c r="K27" s="35">
        <f>IF(H8=2,G8,(IF(H9=2,G9,(IF(H10=2,G10,(IF(H11=2,G11,2.7)))))))</f>
        <v>2.7</v>
      </c>
      <c r="L27" s="7"/>
    </row>
    <row r="28" spans="1:16">
      <c r="B28" s="34" t="s">
        <v>21</v>
      </c>
      <c r="C28" s="34"/>
      <c r="D28" s="34">
        <v>5</v>
      </c>
      <c r="J28" s="7" t="s">
        <v>69</v>
      </c>
      <c r="K28" s="35">
        <f>IF(H20=1,G20,(IF(H21=1,G21,(IF(H22=1,G22,(IF(H23=1,G23,1.8)))))))</f>
        <v>1.8</v>
      </c>
      <c r="L28" s="7"/>
    </row>
    <row r="29" spans="1:16">
      <c r="A29" s="6" t="s">
        <v>67</v>
      </c>
      <c r="B29" s="4">
        <v>5</v>
      </c>
      <c r="C29" s="5"/>
      <c r="D29" s="4"/>
      <c r="J29" s="7" t="s">
        <v>70</v>
      </c>
      <c r="K29" s="35">
        <f>IF(H32=1,G32,(IF(H33=1,G33,(IF(H34=1,G34,(IF(H35=1,G35,1.9)))))))</f>
        <v>1.9</v>
      </c>
      <c r="L29" s="7"/>
    </row>
    <row r="30" spans="1:16">
      <c r="A30" s="22" t="s">
        <v>68</v>
      </c>
      <c r="B30" s="7">
        <v>8</v>
      </c>
      <c r="C30" s="8"/>
      <c r="D30" s="7"/>
      <c r="J30" s="12"/>
      <c r="K30" s="12"/>
      <c r="L30" s="12"/>
    </row>
    <row r="31" spans="1:16">
      <c r="A31" s="6" t="s">
        <v>69</v>
      </c>
      <c r="B31" s="7">
        <v>17</v>
      </c>
      <c r="C31" s="8"/>
      <c r="D31" s="7"/>
      <c r="F31" s="34" t="s">
        <v>13</v>
      </c>
      <c r="G31" s="45" t="s">
        <v>20</v>
      </c>
      <c r="H31" s="34">
        <v>9</v>
      </c>
      <c r="I31" s="34"/>
      <c r="J31" s="12"/>
      <c r="K31" s="12"/>
      <c r="L31" s="12"/>
    </row>
    <row r="32" spans="1:16">
      <c r="A32" s="13" t="s">
        <v>70</v>
      </c>
      <c r="B32" s="10">
        <v>20</v>
      </c>
      <c r="C32" s="11"/>
      <c r="D32" s="10"/>
      <c r="F32" s="26" t="s">
        <v>67</v>
      </c>
      <c r="G32" s="35">
        <f>IF(D29=1,C29,(IF(D30=1,C30,(IF(D31=1,C31,(IF(D32=1,C32,1.5)))))))</f>
        <v>1.5</v>
      </c>
      <c r="H32" s="4"/>
      <c r="J32" s="12"/>
      <c r="K32" s="12"/>
      <c r="L32" s="12"/>
    </row>
    <row r="33" spans="1:12">
      <c r="A33" s="12"/>
      <c r="B33" s="12"/>
      <c r="C33" s="12"/>
      <c r="D33" s="12"/>
      <c r="F33" s="27" t="s">
        <v>68</v>
      </c>
      <c r="G33" s="35">
        <f>IF(D29=2,C29,(IF(D30=2,C30,(IF(D31=2,C31,(IF(D32=2,C32,2.5)))))))</f>
        <v>2.5</v>
      </c>
      <c r="H33" s="7"/>
      <c r="J33" s="12"/>
      <c r="K33" s="12"/>
      <c r="L33" s="12"/>
    </row>
    <row r="34" spans="1:12">
      <c r="A34" s="12"/>
      <c r="B34" s="34" t="s">
        <v>22</v>
      </c>
      <c r="C34" s="34"/>
      <c r="D34" s="34">
        <v>6</v>
      </c>
      <c r="F34" s="7" t="s">
        <v>69</v>
      </c>
      <c r="G34" s="35">
        <f>IF(D35=1,C35,(IF(D36=1,C36,(IF(D37=1,C37,(IF(D38=1,C38,1.6)))))))</f>
        <v>1.6</v>
      </c>
      <c r="H34" s="7"/>
      <c r="J34" s="12"/>
      <c r="K34" s="12"/>
      <c r="L34" s="12"/>
    </row>
    <row r="35" spans="1:12">
      <c r="A35" s="6" t="s">
        <v>67</v>
      </c>
      <c r="B35" s="4">
        <v>2</v>
      </c>
      <c r="C35" s="5"/>
      <c r="D35" s="4"/>
      <c r="F35" s="10" t="s">
        <v>70</v>
      </c>
      <c r="G35" s="35">
        <f>IF(D35=2,C35,(IF(D36=2,C36,(IF(D37=2,C37,(IF(D38=2,C38,2.6)))))))</f>
        <v>2.6</v>
      </c>
      <c r="H35" s="10"/>
      <c r="J35" s="12"/>
      <c r="K35" s="12"/>
      <c r="L35" s="12"/>
    </row>
    <row r="36" spans="1:12">
      <c r="A36" s="22" t="s">
        <v>68</v>
      </c>
      <c r="B36" s="7">
        <v>11</v>
      </c>
      <c r="C36" s="8"/>
      <c r="D36" s="7"/>
      <c r="F36" s="12"/>
      <c r="G36" s="12"/>
      <c r="H36" s="12"/>
      <c r="J36" s="12"/>
      <c r="K36" s="12"/>
      <c r="L36" s="12"/>
    </row>
    <row r="37" spans="1:12">
      <c r="A37" s="6" t="s">
        <v>69</v>
      </c>
      <c r="B37" s="7">
        <v>14</v>
      </c>
      <c r="C37" s="8"/>
      <c r="D37" s="7"/>
      <c r="F37" s="12"/>
      <c r="G37" s="12"/>
      <c r="H37" s="12"/>
      <c r="J37" s="12"/>
      <c r="K37" s="12"/>
      <c r="L37" s="12"/>
    </row>
    <row r="38" spans="1:12">
      <c r="A38" s="13" t="s">
        <v>70</v>
      </c>
      <c r="B38" s="10">
        <v>23</v>
      </c>
      <c r="C38" s="11"/>
      <c r="D38" s="10"/>
      <c r="F38" s="12"/>
      <c r="G38" s="12"/>
      <c r="H38" s="12"/>
      <c r="J38" s="12"/>
      <c r="K38" s="12"/>
      <c r="L38" s="12"/>
    </row>
    <row r="39" spans="1:12">
      <c r="A39" s="12"/>
      <c r="B39" s="12"/>
      <c r="C39" s="12"/>
      <c r="D39" s="12"/>
      <c r="F39" s="12"/>
      <c r="G39" s="12"/>
      <c r="H39" s="12"/>
    </row>
    <row r="40" spans="1:12">
      <c r="A40" s="12"/>
      <c r="B40" s="12"/>
      <c r="C40" s="12"/>
      <c r="D40" s="12"/>
      <c r="F40" s="12"/>
      <c r="G40" s="12"/>
      <c r="H40" s="12"/>
    </row>
    <row r="41" spans="1:12">
      <c r="F41" s="12"/>
      <c r="G41" s="12"/>
      <c r="H41" s="12"/>
    </row>
    <row r="42" spans="1:12">
      <c r="F42" s="12"/>
      <c r="G42" s="12"/>
      <c r="H42" s="12"/>
    </row>
  </sheetData>
  <phoneticPr fontId="0" type="noConversion"/>
  <pageMargins left="0.75" right="0.75" top="0.36" bottom="1" header="0.27" footer="0.5"/>
  <pageSetup paperSize="9" orientation="landscape" horizontalDpi="36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61"/>
  <sheetViews>
    <sheetView workbookViewId="0">
      <selection activeCell="EJ20" sqref="EJ20"/>
    </sheetView>
  </sheetViews>
  <sheetFormatPr baseColWidth="10" defaultColWidth="8.83203125" defaultRowHeight="13"/>
  <cols>
    <col min="1" max="1" width="3.5" customWidth="1"/>
    <col min="2" max="2" width="4.5" customWidth="1"/>
    <col min="3" max="3" width="13.6640625" customWidth="1"/>
    <col min="4" max="4" width="4.33203125" customWidth="1"/>
    <col min="5" max="5" width="2.6640625" customWidth="1"/>
    <col min="6" max="6" width="4.5" customWidth="1"/>
    <col min="7" max="7" width="13.6640625" customWidth="1"/>
    <col min="8" max="8" width="4.33203125" customWidth="1"/>
    <col min="9" max="9" width="2.6640625" customWidth="1"/>
    <col min="10" max="10" width="4.5" customWidth="1"/>
    <col min="11" max="11" width="13.6640625" customWidth="1"/>
    <col min="12" max="12" width="4.33203125" customWidth="1"/>
    <col min="13" max="13" width="2.6640625" customWidth="1"/>
    <col min="14" max="14" width="4.5" customWidth="1"/>
    <col min="15" max="15" width="13.6640625" customWidth="1"/>
    <col min="16" max="16" width="4.33203125" customWidth="1"/>
  </cols>
  <sheetData>
    <row r="2" spans="1:16" ht="16">
      <c r="C2" s="1" t="s">
        <v>23</v>
      </c>
    </row>
    <row r="4" spans="1:16">
      <c r="B4" s="2" t="s">
        <v>1</v>
      </c>
      <c r="D4" s="34">
        <v>1</v>
      </c>
    </row>
    <row r="5" spans="1:16">
      <c r="A5" s="6" t="s">
        <v>67</v>
      </c>
      <c r="B5" s="7">
        <v>1</v>
      </c>
      <c r="C5" s="7"/>
      <c r="D5" s="46"/>
    </row>
    <row r="6" spans="1:16">
      <c r="A6" s="22" t="s">
        <v>68</v>
      </c>
      <c r="B6" s="23">
        <v>16</v>
      </c>
      <c r="C6" s="23"/>
      <c r="D6" s="47"/>
    </row>
    <row r="7" spans="1:16">
      <c r="A7" s="6" t="s">
        <v>69</v>
      </c>
      <c r="B7" s="7">
        <v>17</v>
      </c>
      <c r="C7" s="7"/>
      <c r="D7" s="46"/>
      <c r="F7" s="29" t="s">
        <v>24</v>
      </c>
      <c r="H7" s="34">
        <v>9</v>
      </c>
    </row>
    <row r="8" spans="1:16">
      <c r="A8" s="13" t="s">
        <v>70</v>
      </c>
      <c r="B8" s="10">
        <v>32</v>
      </c>
      <c r="C8" s="10"/>
      <c r="D8" s="48"/>
      <c r="F8" s="7" t="s">
        <v>67</v>
      </c>
      <c r="G8" s="38">
        <f>IF(D5=1,C5,(IF(D6=1,C6,(IF(D7=1,C7,(IF(D8=1,C8,1.1)))))))</f>
        <v>1.1000000000000001</v>
      </c>
      <c r="H8" s="49"/>
    </row>
    <row r="9" spans="1:16">
      <c r="A9" s="12"/>
      <c r="B9" s="2" t="s">
        <v>4</v>
      </c>
      <c r="D9" s="34">
        <v>2</v>
      </c>
      <c r="F9" s="23" t="s">
        <v>68</v>
      </c>
      <c r="G9" s="39">
        <f>IF(D10=1,C10,(IF(D11=1,C11,(IF(D12=1,C12,(IF(D13=1,C13,1.2)))))))</f>
        <v>1.2</v>
      </c>
      <c r="H9" s="50"/>
      <c r="J9" s="12"/>
      <c r="K9" s="12"/>
      <c r="L9" s="12"/>
      <c r="N9" s="12"/>
      <c r="O9" s="12"/>
      <c r="P9" s="12"/>
    </row>
    <row r="10" spans="1:16">
      <c r="A10" s="6" t="s">
        <v>67</v>
      </c>
      <c r="B10" s="4">
        <v>8</v>
      </c>
      <c r="C10" s="5"/>
      <c r="D10" s="49"/>
      <c r="F10" s="7" t="s">
        <v>69</v>
      </c>
      <c r="G10" s="39">
        <f>IF(D15=2,C15,(IF(D16=2,C16,(IF(D17=2,C17,(IF(D18=2,C18,2.3)))))))</f>
        <v>2.2999999999999998</v>
      </c>
      <c r="H10" s="50"/>
      <c r="J10" s="12"/>
      <c r="K10" s="12"/>
      <c r="L10" s="12"/>
      <c r="N10" s="12"/>
      <c r="O10" s="12"/>
      <c r="P10" s="12"/>
    </row>
    <row r="11" spans="1:16">
      <c r="A11" s="22" t="s">
        <v>68</v>
      </c>
      <c r="B11" s="7">
        <v>9</v>
      </c>
      <c r="C11" s="8"/>
      <c r="D11" s="50"/>
      <c r="F11" s="10" t="s">
        <v>70</v>
      </c>
      <c r="G11" s="40">
        <f>IF(D20=2,C20,(IF(D21=2,C21,(IF(D22=2,C22,(IF(D23=2,C23,2.4)))))))</f>
        <v>2.4</v>
      </c>
      <c r="H11" s="51"/>
      <c r="J11" s="12"/>
      <c r="K11" s="12"/>
      <c r="L11" s="12"/>
      <c r="N11" s="12"/>
      <c r="O11" s="12"/>
      <c r="P11" s="12"/>
    </row>
    <row r="12" spans="1:16">
      <c r="A12" s="6" t="s">
        <v>69</v>
      </c>
      <c r="B12" s="7">
        <v>24</v>
      </c>
      <c r="C12" s="8"/>
      <c r="D12" s="50"/>
      <c r="F12" s="12"/>
      <c r="G12" s="12"/>
      <c r="H12" s="52"/>
      <c r="J12" s="34" t="s">
        <v>15</v>
      </c>
      <c r="K12" s="9" t="s">
        <v>16</v>
      </c>
      <c r="L12" s="34">
        <v>13</v>
      </c>
      <c r="N12" s="12"/>
      <c r="O12" s="12"/>
      <c r="P12" s="12"/>
    </row>
    <row r="13" spans="1:16">
      <c r="A13" s="13" t="s">
        <v>70</v>
      </c>
      <c r="B13" s="10">
        <v>25</v>
      </c>
      <c r="C13" s="11"/>
      <c r="D13" s="51"/>
      <c r="F13" s="12"/>
      <c r="G13" s="12"/>
      <c r="H13" s="52"/>
      <c r="J13" s="7" t="s">
        <v>67</v>
      </c>
      <c r="K13" s="55">
        <f>IF(H8=1,G8,(IF(H9=1,G9,(IF(H10=1,G10,(IF(H11=1,G11,1.9)))))))</f>
        <v>1.9</v>
      </c>
      <c r="L13" s="49"/>
      <c r="N13" s="12"/>
      <c r="O13" s="12"/>
      <c r="P13" s="12"/>
    </row>
    <row r="14" spans="1:16">
      <c r="A14" s="12"/>
      <c r="B14" s="2" t="s">
        <v>8</v>
      </c>
      <c r="D14" s="34">
        <v>3</v>
      </c>
      <c r="H14" s="34"/>
      <c r="J14" s="23" t="s">
        <v>68</v>
      </c>
      <c r="K14" s="104">
        <f>IF(H18=2,G18,(IF(H19=2,G19,(IF(H20=2,G20,(IF(H21=2,G21,2.1)))))))</f>
        <v>2.1</v>
      </c>
      <c r="L14" s="50"/>
      <c r="N14" s="12"/>
      <c r="O14" s="12"/>
      <c r="P14" s="12"/>
    </row>
    <row r="15" spans="1:16">
      <c r="A15" s="6" t="s">
        <v>67</v>
      </c>
      <c r="B15" s="4">
        <v>5</v>
      </c>
      <c r="C15" s="5"/>
      <c r="D15" s="49"/>
      <c r="H15" s="34"/>
      <c r="J15" s="7" t="s">
        <v>69</v>
      </c>
      <c r="K15" s="104">
        <f>IF(H18=1,G18,(IF(H19=1,G19,(IF(H20=1,G20,(IF(H21=1,G21,1.1)))))))</f>
        <v>1.1000000000000001</v>
      </c>
      <c r="L15" s="50"/>
      <c r="N15" s="12"/>
      <c r="O15" s="12"/>
      <c r="P15" s="12"/>
    </row>
    <row r="16" spans="1:16">
      <c r="A16" s="22" t="s">
        <v>68</v>
      </c>
      <c r="B16" s="7">
        <v>12</v>
      </c>
      <c r="C16" s="8"/>
      <c r="D16" s="50"/>
      <c r="H16" s="34"/>
      <c r="J16" s="10" t="s">
        <v>70</v>
      </c>
      <c r="K16" s="54">
        <f>IF(H8=2,G8,(IF(H9=2,G9,(IF(H10=2,G10,(IF(H11=2,G11,2.9)))))))</f>
        <v>2.9</v>
      </c>
      <c r="L16" s="50"/>
      <c r="N16" s="12"/>
      <c r="O16" s="12"/>
      <c r="P16" s="12"/>
    </row>
    <row r="17" spans="1:16">
      <c r="A17" s="6" t="s">
        <v>69</v>
      </c>
      <c r="B17" s="7">
        <v>21</v>
      </c>
      <c r="C17" s="8"/>
      <c r="D17" s="50"/>
      <c r="F17" s="2" t="s">
        <v>17</v>
      </c>
      <c r="H17" s="34">
        <v>10</v>
      </c>
      <c r="J17" s="12"/>
      <c r="K17" s="12"/>
      <c r="L17" s="52"/>
      <c r="N17" s="12"/>
      <c r="O17" s="12"/>
      <c r="P17" s="12"/>
    </row>
    <row r="18" spans="1:16">
      <c r="A18" s="13" t="s">
        <v>70</v>
      </c>
      <c r="B18" s="10">
        <v>28</v>
      </c>
      <c r="C18" s="11"/>
      <c r="D18" s="51"/>
      <c r="F18" s="7" t="s">
        <v>67</v>
      </c>
      <c r="G18" s="38">
        <f>IF(D5=2,C5,(IF(D6=2,C6,(IF(D7=2,C7,(IF(D8=2,C8,2.1)))))))</f>
        <v>2.1</v>
      </c>
      <c r="H18" s="49"/>
      <c r="J18" s="12"/>
      <c r="L18" s="52"/>
    </row>
    <row r="19" spans="1:16">
      <c r="A19" s="12"/>
      <c r="B19" s="2" t="s">
        <v>10</v>
      </c>
      <c r="D19" s="34">
        <v>4</v>
      </c>
      <c r="F19" s="23" t="s">
        <v>68</v>
      </c>
      <c r="G19" s="39">
        <f>IF(D10=2,C10,(IF(D11=2,C11,(IF(D12=2,C12,(IF(D13=2,C13,2.2)))))))</f>
        <v>2.2000000000000002</v>
      </c>
      <c r="H19" s="50"/>
      <c r="L19" s="34"/>
    </row>
    <row r="20" spans="1:16">
      <c r="A20" s="6" t="s">
        <v>67</v>
      </c>
      <c r="B20" s="4">
        <v>4</v>
      </c>
      <c r="C20" s="5"/>
      <c r="D20" s="49"/>
      <c r="F20" s="7" t="s">
        <v>69</v>
      </c>
      <c r="G20" s="39">
        <f>IF(D15=1,C15,(IF(D16=1,C16,(IF(D17=1,C17,(IF(D18=1,C18,1.3)))))))</f>
        <v>1.3</v>
      </c>
      <c r="H20" s="50"/>
      <c r="L20" s="34"/>
    </row>
    <row r="21" spans="1:16">
      <c r="A21" s="22" t="s">
        <v>68</v>
      </c>
      <c r="B21" s="7">
        <v>13</v>
      </c>
      <c r="C21" s="8"/>
      <c r="D21" s="50"/>
      <c r="F21" s="10" t="s">
        <v>70</v>
      </c>
      <c r="G21" s="40">
        <f>IF(D20=1,C20,(IF(D21=1,C21,(IF(D22=1,C22,(IF(D23=1,C23,1.4)))))))</f>
        <v>1.4</v>
      </c>
      <c r="H21" s="51"/>
      <c r="L21" s="34"/>
    </row>
    <row r="22" spans="1:16">
      <c r="A22" s="6" t="s">
        <v>69</v>
      </c>
      <c r="B22" s="7">
        <v>20</v>
      </c>
      <c r="C22" s="8"/>
      <c r="D22" s="50"/>
      <c r="H22" s="34"/>
      <c r="L22" s="34"/>
      <c r="O22" s="9" t="s">
        <v>3</v>
      </c>
      <c r="P22" s="34">
        <v>15</v>
      </c>
    </row>
    <row r="23" spans="1:16">
      <c r="A23" s="13" t="s">
        <v>70</v>
      </c>
      <c r="B23" s="10">
        <v>29</v>
      </c>
      <c r="C23" s="11"/>
      <c r="D23" s="51"/>
      <c r="H23" s="34"/>
      <c r="L23" s="34"/>
      <c r="N23" s="7" t="s">
        <v>67</v>
      </c>
      <c r="O23" s="55">
        <f>IF(L13=1,K13,(IF(L14=1,K14,(IF(L15=1,K15,(IF(L16=1,K16,1.13)))))))</f>
        <v>1.1299999999999999</v>
      </c>
      <c r="P23" s="4"/>
    </row>
    <row r="24" spans="1:16">
      <c r="B24" s="2" t="s">
        <v>21</v>
      </c>
      <c r="D24" s="34">
        <v>5</v>
      </c>
      <c r="H24" s="34"/>
      <c r="L24" s="34"/>
      <c r="N24" s="23" t="s">
        <v>68</v>
      </c>
      <c r="O24" s="53">
        <f>IF(L13=2,K13,(IF(L14=2,K14,(IF(L15=2,K15,(IF(L16=2,K16,2.13)))))))</f>
        <v>2.13</v>
      </c>
      <c r="P24" s="7"/>
    </row>
    <row r="25" spans="1:16">
      <c r="A25" s="6" t="s">
        <v>67</v>
      </c>
      <c r="B25" s="4">
        <v>3</v>
      </c>
      <c r="C25" s="5"/>
      <c r="D25" s="49"/>
      <c r="H25" s="34"/>
      <c r="L25" s="34"/>
      <c r="N25" s="7" t="s">
        <v>69</v>
      </c>
      <c r="O25" s="53">
        <f>IF(L33=1,K33,(IF(L34=1,K34,(IF(L35=1,K35,(IF(L36=1,K36,1.14)))))))</f>
        <v>1.1399999999999999</v>
      </c>
      <c r="P25" s="7"/>
    </row>
    <row r="26" spans="1:16">
      <c r="A26" s="22" t="s">
        <v>68</v>
      </c>
      <c r="B26" s="7">
        <v>14</v>
      </c>
      <c r="C26" s="8"/>
      <c r="D26" s="50"/>
      <c r="H26" s="34"/>
      <c r="L26" s="34"/>
      <c r="N26" s="10" t="s">
        <v>70</v>
      </c>
      <c r="O26" s="54">
        <f>IF(L33=2,K33,(IF(L34=2,K34,(IF(L35=2,K35,(IF(L36=2,K36,2.14)))))))</f>
        <v>2.14</v>
      </c>
      <c r="P26" s="10"/>
    </row>
    <row r="27" spans="1:16">
      <c r="A27" s="6" t="s">
        <v>69</v>
      </c>
      <c r="B27" s="7">
        <v>19</v>
      </c>
      <c r="C27" s="8"/>
      <c r="D27" s="50"/>
      <c r="F27" s="2" t="s">
        <v>20</v>
      </c>
      <c r="H27" s="34">
        <v>11</v>
      </c>
      <c r="L27" s="34"/>
    </row>
    <row r="28" spans="1:16">
      <c r="A28" s="13" t="s">
        <v>70</v>
      </c>
      <c r="B28" s="10">
        <v>30</v>
      </c>
      <c r="C28" s="11"/>
      <c r="D28" s="51"/>
      <c r="F28" s="7" t="s">
        <v>67</v>
      </c>
      <c r="G28" s="38">
        <f>IF(D25=1,C25,(IF(D26=1,C26,(IF(D27=1,C27,(IF(D28=1,C28,1.5)))))))</f>
        <v>1.5</v>
      </c>
      <c r="H28" s="49"/>
      <c r="L28" s="34"/>
    </row>
    <row r="29" spans="1:16">
      <c r="A29" s="12"/>
      <c r="B29" s="2" t="s">
        <v>22</v>
      </c>
      <c r="D29" s="34">
        <v>6</v>
      </c>
      <c r="F29" s="23" t="s">
        <v>68</v>
      </c>
      <c r="G29" s="39">
        <f>IF(D30=1,C30,(IF(D31=1,C31,(IF(D32=1,C32,(IF(D33=1,C33,1.6)))))))</f>
        <v>1.6</v>
      </c>
      <c r="H29" s="50"/>
      <c r="J29" s="12"/>
      <c r="K29" s="12"/>
      <c r="L29" s="52"/>
      <c r="N29" s="12"/>
      <c r="O29" s="12"/>
      <c r="P29" s="12"/>
    </row>
    <row r="30" spans="1:16">
      <c r="A30" s="6" t="s">
        <v>67</v>
      </c>
      <c r="B30" s="4">
        <v>6</v>
      </c>
      <c r="C30" s="5"/>
      <c r="D30" s="49"/>
      <c r="F30" s="7" t="s">
        <v>69</v>
      </c>
      <c r="G30" s="39">
        <f>IF(D35=2,C35,(IF(D36=2,C36,(IF(D37=2,C37,(IF(D38=2,C38,2.7)))))))</f>
        <v>2.7</v>
      </c>
      <c r="H30" s="50"/>
      <c r="J30" s="12"/>
      <c r="K30" s="12"/>
      <c r="L30" s="52"/>
      <c r="N30" s="12"/>
      <c r="O30" s="12"/>
      <c r="P30" s="12"/>
    </row>
    <row r="31" spans="1:16">
      <c r="A31" s="22" t="s">
        <v>68</v>
      </c>
      <c r="B31" s="7">
        <v>11</v>
      </c>
      <c r="C31" s="8"/>
      <c r="D31" s="50"/>
      <c r="F31" s="10" t="s">
        <v>70</v>
      </c>
      <c r="G31" s="40">
        <f>IF(D40=2,C40,(IF(D41=2,C41,(IF(D42=2,C42,(IF(D43=2,C43,2.8)))))))</f>
        <v>2.8</v>
      </c>
      <c r="H31" s="51"/>
      <c r="J31" s="12"/>
      <c r="K31" s="12"/>
      <c r="L31" s="52"/>
      <c r="N31" s="12"/>
      <c r="O31" s="12"/>
      <c r="P31" s="12"/>
    </row>
    <row r="32" spans="1:16">
      <c r="A32" s="6" t="s">
        <v>69</v>
      </c>
      <c r="B32" s="7">
        <v>22</v>
      </c>
      <c r="C32" s="8"/>
      <c r="D32" s="50"/>
      <c r="H32" s="34"/>
      <c r="J32" s="34" t="s">
        <v>15</v>
      </c>
      <c r="K32" s="9" t="s">
        <v>19</v>
      </c>
      <c r="L32" s="34">
        <v>14</v>
      </c>
      <c r="N32" s="12"/>
      <c r="O32" s="12"/>
      <c r="P32" s="12"/>
    </row>
    <row r="33" spans="1:16">
      <c r="A33" s="13" t="s">
        <v>70</v>
      </c>
      <c r="B33" s="10">
        <v>27</v>
      </c>
      <c r="C33" s="11"/>
      <c r="D33" s="51"/>
      <c r="H33" s="34"/>
      <c r="J33" s="7" t="s">
        <v>67</v>
      </c>
      <c r="K33" s="55">
        <f>IF(H28=1,G28,(IF(H29=1,G29,(IF(H30=1,G30,(IF(H31=1,G31,1.11)))))))</f>
        <v>1.1100000000000001</v>
      </c>
      <c r="L33" s="4"/>
      <c r="N33" s="12"/>
      <c r="O33" s="12"/>
      <c r="P33" s="12"/>
    </row>
    <row r="34" spans="1:16">
      <c r="A34" s="12"/>
      <c r="B34" s="2" t="s">
        <v>26</v>
      </c>
      <c r="D34" s="34">
        <v>7</v>
      </c>
      <c r="F34" s="12"/>
      <c r="G34" s="12"/>
      <c r="H34" s="52"/>
      <c r="J34" s="23" t="s">
        <v>68</v>
      </c>
      <c r="K34" s="53">
        <f>IF(H38=2,G38,(IF(H39=2,G39,(IF(H40=2,G40,(IF(H41=2,G41,2.12)))))))</f>
        <v>2.12</v>
      </c>
      <c r="L34" s="7"/>
      <c r="N34" s="12"/>
      <c r="O34" s="12"/>
      <c r="P34" s="12"/>
    </row>
    <row r="35" spans="1:16">
      <c r="A35" s="6" t="s">
        <v>67</v>
      </c>
      <c r="B35" s="4">
        <v>7</v>
      </c>
      <c r="C35" s="5"/>
      <c r="D35" s="49"/>
      <c r="F35" s="12"/>
      <c r="G35" s="12"/>
      <c r="H35" s="52"/>
      <c r="J35" s="7" t="s">
        <v>69</v>
      </c>
      <c r="K35" s="53">
        <f>IF(H38=1,G38,(IF(H39=1,G39,(IF(H40=1,G40,(IF(H41=1,G41,1.12)))))))</f>
        <v>1.1200000000000001</v>
      </c>
      <c r="L35" s="7"/>
      <c r="N35" s="12"/>
      <c r="O35" s="12"/>
      <c r="P35" s="12"/>
    </row>
    <row r="36" spans="1:16">
      <c r="A36" s="22" t="s">
        <v>68</v>
      </c>
      <c r="B36" s="7">
        <v>10</v>
      </c>
      <c r="C36" s="8"/>
      <c r="D36" s="50"/>
      <c r="F36" s="12"/>
      <c r="G36" s="12"/>
      <c r="H36" s="52"/>
      <c r="J36" s="10" t="s">
        <v>70</v>
      </c>
      <c r="K36" s="54">
        <f>IF(H28=2,G28,(IF(H29=2,G29,(IF(H30=2,G30,(IF(H31=2,G31,2.11)))))))</f>
        <v>2.11</v>
      </c>
      <c r="L36" s="7"/>
      <c r="N36" s="12"/>
      <c r="O36" s="12"/>
      <c r="P36" s="12"/>
    </row>
    <row r="37" spans="1:16">
      <c r="A37" s="6" t="s">
        <v>69</v>
      </c>
      <c r="B37" s="7">
        <v>23</v>
      </c>
      <c r="C37" s="8"/>
      <c r="D37" s="50"/>
      <c r="F37" s="2" t="s">
        <v>25</v>
      </c>
      <c r="H37" s="34">
        <v>12</v>
      </c>
      <c r="J37" s="12"/>
      <c r="K37" s="12"/>
      <c r="L37" s="12"/>
      <c r="N37" s="12"/>
      <c r="O37" s="12"/>
      <c r="P37" s="12"/>
    </row>
    <row r="38" spans="1:16">
      <c r="A38" s="13" t="s">
        <v>70</v>
      </c>
      <c r="B38" s="10">
        <v>26</v>
      </c>
      <c r="C38" s="11"/>
      <c r="D38" s="51"/>
      <c r="F38" s="7" t="s">
        <v>67</v>
      </c>
      <c r="G38" s="38">
        <f>IF(D25=2,C25,(IF(D26=2,C26,(IF(D27=2,C27,(IF(D28=2,C28,2.5)))))))</f>
        <v>2.5</v>
      </c>
      <c r="H38" s="4"/>
      <c r="J38" s="12"/>
      <c r="L38" s="12"/>
      <c r="N38" s="12"/>
      <c r="O38" s="12"/>
      <c r="P38" s="12"/>
    </row>
    <row r="39" spans="1:16">
      <c r="A39" s="12"/>
      <c r="B39" s="2" t="s">
        <v>27</v>
      </c>
      <c r="D39" s="34">
        <v>8</v>
      </c>
      <c r="F39" s="23" t="s">
        <v>68</v>
      </c>
      <c r="G39" s="39">
        <f>IF(D30=2,C30,(IF(D31=2,C31,(IF(D32=2,C32,(IF(D33=2,C33,2.6)))))))</f>
        <v>2.6</v>
      </c>
      <c r="H39" s="7"/>
      <c r="J39" s="12"/>
      <c r="L39" s="12"/>
      <c r="N39" s="12"/>
      <c r="O39" s="12"/>
      <c r="P39" s="12"/>
    </row>
    <row r="40" spans="1:16">
      <c r="A40" s="6" t="s">
        <v>67</v>
      </c>
      <c r="B40" s="4">
        <v>2</v>
      </c>
      <c r="C40" s="5"/>
      <c r="D40" s="4"/>
      <c r="F40" s="7" t="s">
        <v>69</v>
      </c>
      <c r="G40" s="39">
        <f>IF(D35=1,C35,(IF(D36=1,C36,(IF(D37=1,C37,(IF(D38=1,C38,1.7)))))))</f>
        <v>1.7</v>
      </c>
      <c r="H40" s="7"/>
      <c r="J40" s="12"/>
      <c r="K40" s="12"/>
      <c r="L40" s="12"/>
      <c r="N40" s="12"/>
      <c r="O40" s="12"/>
      <c r="P40" s="12"/>
    </row>
    <row r="41" spans="1:16">
      <c r="A41" s="22" t="s">
        <v>68</v>
      </c>
      <c r="B41" s="7">
        <v>15</v>
      </c>
      <c r="C41" s="8"/>
      <c r="D41" s="7"/>
      <c r="F41" s="10" t="s">
        <v>70</v>
      </c>
      <c r="G41" s="40">
        <f>IF(D40=1,C40,(IF(D41=1,C41,(IF(D42=1,C42,(IF(D43=1,C43,1.8)))))))</f>
        <v>1.8</v>
      </c>
      <c r="H41" s="10"/>
      <c r="J41" s="12"/>
      <c r="K41" s="12"/>
      <c r="L41" s="12"/>
      <c r="N41" s="12"/>
      <c r="O41" s="12"/>
      <c r="P41" s="12"/>
    </row>
    <row r="42" spans="1:16">
      <c r="A42" s="6" t="s">
        <v>69</v>
      </c>
      <c r="B42" s="7">
        <v>18</v>
      </c>
      <c r="C42" s="8"/>
      <c r="D42" s="7"/>
      <c r="F42" s="12"/>
      <c r="G42" s="12"/>
      <c r="H42" s="12"/>
      <c r="J42" s="12"/>
      <c r="K42" s="12"/>
      <c r="L42" s="12"/>
      <c r="N42" s="12"/>
      <c r="O42" s="12"/>
      <c r="P42" s="12"/>
    </row>
    <row r="43" spans="1:16">
      <c r="A43" s="13" t="s">
        <v>70</v>
      </c>
      <c r="B43" s="10">
        <v>31</v>
      </c>
      <c r="C43" s="11"/>
      <c r="D43" s="10"/>
      <c r="F43" s="12"/>
      <c r="G43" s="12"/>
      <c r="H43" s="12"/>
      <c r="J43" s="12"/>
      <c r="K43" s="12"/>
      <c r="L43" s="12"/>
      <c r="N43" s="12"/>
      <c r="O43" s="12"/>
      <c r="P43" s="12"/>
    </row>
    <row r="44" spans="1:16">
      <c r="A44" s="12"/>
      <c r="B44" s="12"/>
      <c r="C44" s="12"/>
      <c r="D44" s="12"/>
      <c r="F44" s="12"/>
      <c r="G44" s="12"/>
      <c r="H44" s="12"/>
      <c r="J44" s="12"/>
      <c r="K44" s="12"/>
      <c r="L44" s="12"/>
      <c r="N44" s="12"/>
      <c r="O44" s="12"/>
      <c r="P44" s="12"/>
    </row>
    <row r="45" spans="1:16">
      <c r="A45" s="12"/>
      <c r="B45" s="12"/>
      <c r="C45" s="12"/>
      <c r="D45" s="12"/>
      <c r="F45" s="12"/>
      <c r="G45" s="12"/>
      <c r="H45" s="12"/>
      <c r="J45" s="12"/>
      <c r="K45" s="12"/>
      <c r="L45" s="12"/>
      <c r="N45" s="12"/>
      <c r="O45" s="12"/>
      <c r="P45" s="12"/>
    </row>
    <row r="46" spans="1:16">
      <c r="A46" s="12"/>
      <c r="B46" s="12"/>
      <c r="C46" s="12"/>
      <c r="D46" s="12"/>
      <c r="F46" s="12"/>
      <c r="G46" s="12"/>
      <c r="H46" s="12"/>
      <c r="J46" s="12"/>
      <c r="K46" s="12"/>
      <c r="L46" s="12"/>
      <c r="N46" s="12"/>
      <c r="O46" s="12"/>
      <c r="P46" s="12"/>
    </row>
    <row r="47" spans="1:16">
      <c r="F47" s="12"/>
      <c r="G47" s="12"/>
      <c r="H47" s="12"/>
      <c r="J47" s="12"/>
      <c r="K47" s="12"/>
      <c r="L47" s="12"/>
      <c r="N47" s="12"/>
      <c r="O47" s="12"/>
      <c r="P47" s="12"/>
    </row>
    <row r="48" spans="1:16">
      <c r="F48" s="12"/>
      <c r="G48" s="12"/>
      <c r="H48" s="12"/>
      <c r="J48" s="12"/>
      <c r="K48" s="12"/>
      <c r="L48" s="12"/>
      <c r="N48" s="12"/>
      <c r="O48" s="12"/>
      <c r="P48" s="12"/>
    </row>
    <row r="49" spans="1:16">
      <c r="F49" s="12"/>
      <c r="G49" s="12"/>
      <c r="H49" s="12"/>
      <c r="J49" s="12"/>
      <c r="K49" s="12"/>
      <c r="L49" s="12"/>
      <c r="N49" s="12"/>
      <c r="O49" s="12"/>
      <c r="P49" s="12"/>
    </row>
    <row r="52" spans="1:16">
      <c r="A52" s="12"/>
      <c r="B52" s="12"/>
      <c r="C52" s="12"/>
      <c r="D52" s="12"/>
    </row>
    <row r="55" spans="1:16">
      <c r="F55" s="12"/>
      <c r="G55" s="12"/>
      <c r="H55" s="12"/>
      <c r="J55" s="12"/>
      <c r="K55" s="12"/>
      <c r="L55" s="12"/>
      <c r="N55" s="12"/>
      <c r="O55" s="12"/>
      <c r="P55" s="12"/>
    </row>
    <row r="56" spans="1:16">
      <c r="N56" s="12"/>
      <c r="O56" s="12"/>
      <c r="P56" s="12"/>
    </row>
    <row r="57" spans="1:16">
      <c r="A57" s="12"/>
      <c r="B57" s="12"/>
      <c r="C57" s="12"/>
      <c r="D57" s="12"/>
      <c r="N57" s="12"/>
      <c r="O57" s="12"/>
      <c r="P57" s="12"/>
    </row>
    <row r="58" spans="1:16">
      <c r="N58" s="12"/>
      <c r="O58" s="12"/>
      <c r="P58" s="12"/>
    </row>
    <row r="59" spans="1:16">
      <c r="N59" s="12"/>
      <c r="O59" s="12"/>
      <c r="P59" s="12"/>
    </row>
    <row r="60" spans="1:16">
      <c r="N60" s="12"/>
      <c r="O60" s="12"/>
      <c r="P60" s="12"/>
    </row>
    <row r="61" spans="1:16">
      <c r="F61" s="12"/>
      <c r="G61" s="12"/>
      <c r="H61" s="12"/>
      <c r="N61" s="12"/>
      <c r="O61" s="12"/>
      <c r="P61" s="12"/>
    </row>
  </sheetData>
  <phoneticPr fontId="0" type="noConversion"/>
  <pageMargins left="0.75" right="0.75" top="0.18" bottom="0.27" header="0.11" footer="0.25"/>
  <pageSetup paperSize="9" orientation="landscape" horizontalDpi="36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2"/>
  <sheetViews>
    <sheetView zoomScale="70" zoomScaleNormal="70" workbookViewId="0">
      <selection activeCell="DA41" sqref="DA41"/>
    </sheetView>
  </sheetViews>
  <sheetFormatPr baseColWidth="10" defaultColWidth="8.83203125" defaultRowHeight="13"/>
  <cols>
    <col min="1" max="1" width="4.1640625" customWidth="1"/>
    <col min="2" max="2" width="4.33203125" customWidth="1"/>
    <col min="3" max="3" width="17.5" customWidth="1"/>
    <col min="4" max="4" width="5.6640625" customWidth="1"/>
    <col min="6" max="6" width="4.1640625" customWidth="1"/>
    <col min="7" max="7" width="18.6640625" customWidth="1"/>
    <col min="8" max="8" width="5.5" customWidth="1"/>
    <col min="10" max="10" width="4.1640625" customWidth="1"/>
    <col min="11" max="11" width="21.5" customWidth="1"/>
    <col min="12" max="12" width="5.5" customWidth="1"/>
    <col min="14" max="14" width="4" customWidth="1"/>
    <col min="15" max="15" width="19.6640625" customWidth="1"/>
    <col min="16" max="16" width="5.5" customWidth="1"/>
    <col min="19" max="19" width="19.5" customWidth="1"/>
  </cols>
  <sheetData>
    <row r="1" spans="1:34" ht="16">
      <c r="C1" s="1" t="s">
        <v>74</v>
      </c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</row>
    <row r="2" spans="1:34"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</row>
    <row r="3" spans="1:34" ht="15">
      <c r="A3" s="69"/>
      <c r="B3" s="70" t="s">
        <v>1</v>
      </c>
      <c r="C3" s="70"/>
      <c r="D3" s="70">
        <v>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</row>
    <row r="4" spans="1:34" ht="15">
      <c r="A4" s="71" t="s">
        <v>67</v>
      </c>
      <c r="B4" s="72">
        <v>1</v>
      </c>
      <c r="C4" s="72"/>
      <c r="D4" s="73"/>
      <c r="E4" s="69"/>
      <c r="F4" s="69"/>
      <c r="G4" s="69"/>
      <c r="H4" s="69"/>
      <c r="I4" s="74"/>
      <c r="J4" s="69"/>
      <c r="K4" s="69"/>
      <c r="L4" s="69"/>
      <c r="M4" s="69"/>
      <c r="N4" s="69"/>
      <c r="O4" s="69"/>
      <c r="P4" s="69"/>
      <c r="Q4" s="69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2"/>
    </row>
    <row r="5" spans="1:34" ht="15">
      <c r="A5" s="75" t="s">
        <v>68</v>
      </c>
      <c r="B5" s="76">
        <v>24</v>
      </c>
      <c r="C5" s="76"/>
      <c r="D5" s="77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2"/>
      <c r="AF5" s="93"/>
      <c r="AG5" s="93"/>
      <c r="AH5" s="92"/>
    </row>
    <row r="6" spans="1:34" ht="15">
      <c r="A6" s="71" t="s">
        <v>69</v>
      </c>
      <c r="B6" s="72">
        <v>25</v>
      </c>
      <c r="C6" s="72"/>
      <c r="D6" s="73"/>
      <c r="E6" s="69"/>
      <c r="F6" s="70" t="s">
        <v>13</v>
      </c>
      <c r="G6" s="78" t="s">
        <v>79</v>
      </c>
      <c r="H6" s="70">
        <v>13</v>
      </c>
      <c r="I6" s="69"/>
      <c r="J6" s="69"/>
      <c r="K6" s="69"/>
      <c r="L6" s="69"/>
      <c r="M6" s="69"/>
      <c r="N6" s="69"/>
      <c r="O6" s="69"/>
      <c r="P6" s="69"/>
      <c r="Q6" s="69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2"/>
      <c r="AF6" s="93"/>
      <c r="AG6" s="93"/>
      <c r="AH6" s="92"/>
    </row>
    <row r="7" spans="1:34" ht="15">
      <c r="A7" s="79" t="s">
        <v>70</v>
      </c>
      <c r="B7" s="80">
        <v>48</v>
      </c>
      <c r="C7" s="80"/>
      <c r="D7" s="81"/>
      <c r="E7" s="69"/>
      <c r="F7" s="82" t="s">
        <v>67</v>
      </c>
      <c r="G7" s="99">
        <f>IF(D4=1,C4,(IF(D5=1,C5,(IF(D6=1,C6,(IF(D7=1,C7,1.1)))))))</f>
        <v>1.1000000000000001</v>
      </c>
      <c r="H7" s="84"/>
      <c r="I7" s="69"/>
      <c r="J7" s="69"/>
      <c r="K7" s="69"/>
      <c r="L7" s="69"/>
      <c r="M7" s="69"/>
      <c r="N7" s="69"/>
      <c r="O7" s="69"/>
      <c r="P7" s="69"/>
      <c r="Q7" s="69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2"/>
      <c r="AF7" s="93"/>
      <c r="AG7" s="93"/>
      <c r="AH7" s="92"/>
    </row>
    <row r="8" spans="1:34" ht="15">
      <c r="A8" s="74"/>
      <c r="B8" s="74"/>
      <c r="C8" s="74"/>
      <c r="D8" s="74"/>
      <c r="E8" s="69"/>
      <c r="F8" s="85" t="s">
        <v>68</v>
      </c>
      <c r="G8" s="99">
        <f>IF(D4=2,C4,(IF(D5=2,C5,(IF(D6=2,C6,(IF(D7=2,C7,2.1)))))))</f>
        <v>2.1</v>
      </c>
      <c r="H8" s="72"/>
      <c r="I8" s="69"/>
      <c r="J8" s="74"/>
      <c r="K8" s="74"/>
      <c r="L8" s="74"/>
      <c r="M8" s="69"/>
      <c r="N8" s="69"/>
      <c r="O8" s="69"/>
      <c r="P8" s="69"/>
      <c r="Q8" s="69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2"/>
      <c r="AF8" s="93"/>
      <c r="AG8" s="93"/>
      <c r="AH8" s="92"/>
    </row>
    <row r="9" spans="1:34" ht="15">
      <c r="A9" s="74"/>
      <c r="B9" s="70" t="s">
        <v>4</v>
      </c>
      <c r="C9" s="70"/>
      <c r="D9" s="70">
        <v>2</v>
      </c>
      <c r="E9" s="69"/>
      <c r="F9" s="72" t="s">
        <v>69</v>
      </c>
      <c r="G9" s="99">
        <f>IF(D10=1,C10,(IF(D11=1,C11,(IF(D12=1,C12,(IF(D13=1,C13,1.2)))))))</f>
        <v>1.2</v>
      </c>
      <c r="H9" s="72"/>
      <c r="I9" s="69"/>
      <c r="J9" s="74"/>
      <c r="K9" s="74"/>
      <c r="L9" s="74"/>
      <c r="M9" s="69"/>
      <c r="N9" s="69"/>
      <c r="O9" s="69"/>
      <c r="P9" s="69"/>
      <c r="Q9" s="69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1:34" ht="15">
      <c r="A10" s="71" t="s">
        <v>67</v>
      </c>
      <c r="B10" s="94">
        <v>12</v>
      </c>
      <c r="C10" s="72"/>
      <c r="D10" s="84"/>
      <c r="E10" s="69"/>
      <c r="F10" s="80" t="s">
        <v>70</v>
      </c>
      <c r="G10" s="99">
        <f>IF(D10=2,C10,(IF(D11=2,C11,(IF(D12=2,C12,(IF(D13=2,C13,2.2)))))))</f>
        <v>2.2000000000000002</v>
      </c>
      <c r="H10" s="80"/>
      <c r="I10" s="69"/>
      <c r="J10" s="74"/>
      <c r="K10" s="74"/>
      <c r="L10" s="69"/>
      <c r="M10" s="69"/>
      <c r="N10" s="69"/>
      <c r="O10" s="69"/>
      <c r="P10" s="69"/>
      <c r="Q10" s="69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</row>
    <row r="11" spans="1:34" ht="15">
      <c r="A11" s="75" t="s">
        <v>68</v>
      </c>
      <c r="B11" s="94">
        <v>13</v>
      </c>
      <c r="C11" s="72"/>
      <c r="D11" s="72"/>
      <c r="E11" s="69"/>
      <c r="F11" s="69"/>
      <c r="G11" s="69"/>
      <c r="H11" s="69"/>
      <c r="I11" s="69"/>
      <c r="J11" s="74"/>
      <c r="K11" s="74"/>
      <c r="L11" s="69"/>
      <c r="M11" s="69"/>
      <c r="N11" s="69"/>
      <c r="O11" s="69"/>
      <c r="P11" s="69"/>
      <c r="Q11" s="69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</row>
    <row r="12" spans="1:34" ht="15">
      <c r="A12" s="71" t="s">
        <v>69</v>
      </c>
      <c r="B12" s="94">
        <v>36</v>
      </c>
      <c r="C12" s="72"/>
      <c r="D12" s="72"/>
      <c r="E12" s="69"/>
      <c r="F12" s="69"/>
      <c r="G12" s="69"/>
      <c r="H12" s="69"/>
      <c r="I12" s="69"/>
      <c r="J12" s="74"/>
      <c r="K12" s="74"/>
      <c r="L12" s="69"/>
      <c r="M12" s="69"/>
      <c r="N12" s="69"/>
      <c r="O12" s="69"/>
      <c r="P12" s="69"/>
      <c r="Q12" s="69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1:34" ht="15">
      <c r="A13" s="79" t="s">
        <v>70</v>
      </c>
      <c r="B13" s="94">
        <v>37</v>
      </c>
      <c r="C13" s="72"/>
      <c r="D13" s="80"/>
      <c r="E13" s="69"/>
      <c r="F13" s="69"/>
      <c r="G13" s="69"/>
      <c r="H13" s="69"/>
      <c r="I13" s="69"/>
      <c r="J13" s="70" t="s">
        <v>15</v>
      </c>
      <c r="K13" s="78" t="s">
        <v>14</v>
      </c>
      <c r="L13" s="70">
        <v>19</v>
      </c>
      <c r="M13" s="69"/>
      <c r="N13" s="69"/>
      <c r="O13" s="69"/>
      <c r="P13" s="69"/>
      <c r="Q13" s="69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ht="15">
      <c r="A14" s="74"/>
      <c r="B14" s="74"/>
      <c r="C14" s="74"/>
      <c r="D14" s="74"/>
      <c r="E14" s="69"/>
      <c r="F14" s="69"/>
      <c r="G14" s="69"/>
      <c r="H14" s="69"/>
      <c r="I14" s="69"/>
      <c r="J14" s="72" t="s">
        <v>67</v>
      </c>
      <c r="K14" s="35">
        <f>IF(H7=1,G7,(IF(H8=1,G8,(IF(H9=1,G9,(IF(H10=1,G10,1.13)))))))</f>
        <v>1.1299999999999999</v>
      </c>
      <c r="L14" s="72"/>
      <c r="M14" s="69"/>
      <c r="N14" s="69"/>
      <c r="O14" s="69"/>
      <c r="P14" s="69"/>
      <c r="Q14" s="69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ht="15">
      <c r="A15" s="74"/>
      <c r="B15" s="70" t="s">
        <v>8</v>
      </c>
      <c r="C15" s="70"/>
      <c r="D15" s="70">
        <v>3</v>
      </c>
      <c r="E15" s="69"/>
      <c r="F15" s="69"/>
      <c r="G15" s="69"/>
      <c r="H15" s="69"/>
      <c r="I15" s="69"/>
      <c r="J15" s="72" t="s">
        <v>69</v>
      </c>
      <c r="K15" s="35">
        <f>IF(H19=2,G19,(IF(H20=2,G20,(IF(H21=2,G21,(IF(H22=2,G22,2.14)))))))</f>
        <v>2.14</v>
      </c>
      <c r="L15" s="72"/>
      <c r="M15" s="69"/>
      <c r="N15" s="69"/>
      <c r="O15" s="69"/>
      <c r="P15" s="69"/>
      <c r="Q15" s="69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</row>
    <row r="16" spans="1:34" ht="15">
      <c r="A16" s="71" t="s">
        <v>67</v>
      </c>
      <c r="B16" s="95">
        <v>6</v>
      </c>
      <c r="C16" s="86"/>
      <c r="D16" s="84"/>
      <c r="E16" s="69"/>
      <c r="F16" s="69"/>
      <c r="G16" s="69"/>
      <c r="H16" s="69"/>
      <c r="I16" s="69"/>
      <c r="J16" s="72" t="s">
        <v>70</v>
      </c>
      <c r="K16" s="35">
        <f>IF(H31=2,G31,(IF(H32=2,G32,(IF(H33=2,G33,(IF(H34=2,G34,2.15)))))))</f>
        <v>2.15</v>
      </c>
      <c r="L16" s="72"/>
      <c r="M16" s="69"/>
      <c r="N16" s="69"/>
      <c r="O16" s="69"/>
      <c r="P16" s="69"/>
      <c r="Q16" s="69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4" ht="15">
      <c r="A17" s="75" t="s">
        <v>68</v>
      </c>
      <c r="B17" s="96">
        <v>19</v>
      </c>
      <c r="C17" s="87"/>
      <c r="D17" s="72"/>
      <c r="E17" s="69"/>
      <c r="F17" s="74"/>
      <c r="G17" s="69"/>
      <c r="H17" s="74"/>
      <c r="I17" s="69"/>
      <c r="J17" s="69"/>
      <c r="K17" s="69"/>
      <c r="L17" s="69"/>
      <c r="M17" s="69"/>
      <c r="N17" s="69"/>
      <c r="O17" s="69"/>
      <c r="P17" s="69"/>
      <c r="Q17" s="69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4" ht="15">
      <c r="A18" s="71" t="s">
        <v>69</v>
      </c>
      <c r="B18" s="96">
        <v>30</v>
      </c>
      <c r="C18" s="87"/>
      <c r="D18" s="72"/>
      <c r="E18" s="69"/>
      <c r="F18" s="70" t="s">
        <v>13</v>
      </c>
      <c r="G18" s="78" t="s">
        <v>80</v>
      </c>
      <c r="H18" s="70">
        <v>14</v>
      </c>
      <c r="I18" s="69"/>
      <c r="J18" s="69"/>
      <c r="K18" s="69"/>
      <c r="L18" s="69"/>
      <c r="M18" s="69"/>
      <c r="N18" s="69"/>
      <c r="O18" s="69"/>
      <c r="P18" s="69"/>
      <c r="Q18" s="69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4" ht="15">
      <c r="A19" s="79" t="s">
        <v>70</v>
      </c>
      <c r="B19" s="97">
        <v>43</v>
      </c>
      <c r="C19" s="88"/>
      <c r="D19" s="80"/>
      <c r="E19" s="69"/>
      <c r="F19" s="82" t="s">
        <v>67</v>
      </c>
      <c r="G19" s="35">
        <f>IF(D16=1,C16,(IF(D17=1,C17,(IF(D18=1,C18,(IF(D19=1,C19,1.3)))))))</f>
        <v>1.3</v>
      </c>
      <c r="H19" s="89"/>
      <c r="I19" s="69"/>
      <c r="J19" s="74"/>
      <c r="K19" s="90"/>
      <c r="L19" s="74"/>
      <c r="M19" s="69"/>
      <c r="N19" s="70" t="s">
        <v>18</v>
      </c>
      <c r="O19" s="78" t="s">
        <v>16</v>
      </c>
      <c r="P19" s="69">
        <v>23</v>
      </c>
      <c r="Q19" s="69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</row>
    <row r="20" spans="1:34" ht="15">
      <c r="A20" s="74"/>
      <c r="B20" s="74"/>
      <c r="C20" s="74"/>
      <c r="D20" s="74"/>
      <c r="E20" s="69"/>
      <c r="F20" s="85" t="s">
        <v>68</v>
      </c>
      <c r="G20" s="35">
        <f>IF(D16=2,C16,(IF(D17=2,C17,(IF(D18=2,C18,(IF(D19=2,C19,2.3)))))))</f>
        <v>2.2999999999999998</v>
      </c>
      <c r="H20" s="73"/>
      <c r="I20" s="69"/>
      <c r="J20" s="74"/>
      <c r="K20" s="69"/>
      <c r="L20" s="74"/>
      <c r="M20" s="69"/>
      <c r="N20" s="82" t="s">
        <v>67</v>
      </c>
      <c r="O20" s="37">
        <f>IF(L14=1,K14,(IF(L15=1,K15,(IF(L16=1,K16,1.19)))))</f>
        <v>1.19</v>
      </c>
      <c r="P20" s="73"/>
      <c r="Q20" s="69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4" ht="15">
      <c r="A21" s="69"/>
      <c r="B21" s="70" t="s">
        <v>10</v>
      </c>
      <c r="C21" s="70"/>
      <c r="D21" s="70">
        <v>4</v>
      </c>
      <c r="E21" s="69"/>
      <c r="F21" s="72" t="s">
        <v>69</v>
      </c>
      <c r="G21" s="35">
        <f>IF(D22=1,C22,(IF(D23=1,C23,(IF(D24=1,C24,(IF(D25=1,C25,1.4)))))))</f>
        <v>1.4</v>
      </c>
      <c r="H21" s="77"/>
      <c r="I21" s="69"/>
      <c r="J21" s="74"/>
      <c r="K21" s="69"/>
      <c r="L21" s="74"/>
      <c r="M21" s="69"/>
      <c r="N21" s="85" t="s">
        <v>68</v>
      </c>
      <c r="O21" s="37">
        <f>IF(L14=2,K14,(IF(L15=2,K15,(IF(L16=2,K16,2.19)))))</f>
        <v>2.19</v>
      </c>
      <c r="P21" s="73"/>
      <c r="Q21" s="69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</row>
    <row r="22" spans="1:34" ht="15">
      <c r="A22" s="71" t="s">
        <v>67</v>
      </c>
      <c r="B22" s="95">
        <v>7</v>
      </c>
      <c r="C22" s="86"/>
      <c r="D22" s="84"/>
      <c r="E22" s="69"/>
      <c r="F22" s="80" t="s">
        <v>70</v>
      </c>
      <c r="G22" s="35">
        <f>IF(D22=2,C22,(IF(D23=2,C23,(IF(D24=2,C24,(IF(D25=2,C25,2.4)))))))</f>
        <v>2.4</v>
      </c>
      <c r="H22" s="73"/>
      <c r="I22" s="69"/>
      <c r="J22" s="69"/>
      <c r="K22" s="69"/>
      <c r="L22" s="69"/>
      <c r="M22" s="69"/>
      <c r="N22" s="72" t="s">
        <v>69</v>
      </c>
      <c r="O22" s="35">
        <f>IF(L26=1,K26,(IF(L27=1,K27,(IF(L28=1,K28,1.2)))))</f>
        <v>1.2</v>
      </c>
      <c r="P22" s="73"/>
      <c r="Q22" s="69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</row>
    <row r="23" spans="1:34" ht="15">
      <c r="A23" s="75" t="s">
        <v>68</v>
      </c>
      <c r="B23" s="96">
        <v>18</v>
      </c>
      <c r="C23" s="87"/>
      <c r="D23" s="72"/>
      <c r="E23" s="69"/>
      <c r="F23" s="74"/>
      <c r="G23" s="74"/>
      <c r="H23" s="74"/>
      <c r="I23" s="69"/>
      <c r="J23" s="69"/>
      <c r="K23" s="69"/>
      <c r="L23" s="69"/>
      <c r="M23" s="69"/>
      <c r="N23" s="80" t="s">
        <v>70</v>
      </c>
      <c r="O23" s="35">
        <f>IF(L26=2,K26,(IF(L27=2,K27,(IF(L28=2,K28,2.11)))))</f>
        <v>2.11</v>
      </c>
      <c r="P23" s="81"/>
      <c r="Q23" s="69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ht="15">
      <c r="A24" s="71" t="s">
        <v>69</v>
      </c>
      <c r="B24" s="96">
        <v>31</v>
      </c>
      <c r="C24" s="87"/>
      <c r="D24" s="72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ht="15">
      <c r="A25" s="79" t="s">
        <v>70</v>
      </c>
      <c r="B25" s="97">
        <v>42</v>
      </c>
      <c r="C25" s="88"/>
      <c r="D25" s="80"/>
      <c r="E25" s="69"/>
      <c r="F25" s="69"/>
      <c r="G25" s="69"/>
      <c r="H25" s="69"/>
      <c r="I25" s="69"/>
      <c r="J25" s="70" t="s">
        <v>15</v>
      </c>
      <c r="K25" s="78" t="s">
        <v>17</v>
      </c>
      <c r="L25" s="70">
        <v>20</v>
      </c>
      <c r="M25" s="70"/>
      <c r="N25" s="69"/>
      <c r="O25" s="69"/>
      <c r="P25" s="69"/>
      <c r="Q25" s="69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ht="15">
      <c r="A26" s="69"/>
      <c r="B26" s="69"/>
      <c r="C26" s="69"/>
      <c r="D26" s="69"/>
      <c r="E26" s="69"/>
      <c r="F26" s="69"/>
      <c r="G26" s="69"/>
      <c r="H26" s="69"/>
      <c r="I26" s="69"/>
      <c r="J26" s="72" t="s">
        <v>67</v>
      </c>
      <c r="K26" s="35">
        <f>IF(H7=2,G7,(IF(H8=2,G8,(IF(H9=2,G9,(IF(H10=2,G10,2.13)))))))</f>
        <v>2.13</v>
      </c>
      <c r="L26" s="72"/>
      <c r="M26" s="69"/>
      <c r="N26" s="69"/>
      <c r="O26" s="69"/>
      <c r="P26" s="69"/>
      <c r="Q26" s="69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ht="15">
      <c r="A27" s="69"/>
      <c r="B27" s="70" t="s">
        <v>21</v>
      </c>
      <c r="C27" s="70"/>
      <c r="D27" s="70">
        <v>5</v>
      </c>
      <c r="E27" s="69"/>
      <c r="F27" s="69"/>
      <c r="G27" s="69"/>
      <c r="H27" s="69"/>
      <c r="I27" s="69"/>
      <c r="J27" s="72" t="s">
        <v>69</v>
      </c>
      <c r="K27" s="35">
        <f>IF(H19=1,G19,(IF(H20=1,G20,(IF(H21=1,G21,(IF(H22=1,G22,1.14)))))))</f>
        <v>1.1399999999999999</v>
      </c>
      <c r="L27" s="72"/>
      <c r="M27" s="69"/>
      <c r="N27" s="69"/>
      <c r="O27" s="69"/>
      <c r="P27" s="69"/>
      <c r="Q27" s="69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ht="15">
      <c r="A28" s="71" t="s">
        <v>67</v>
      </c>
      <c r="B28" s="95">
        <v>3</v>
      </c>
      <c r="C28" s="86"/>
      <c r="D28" s="84"/>
      <c r="E28" s="69"/>
      <c r="F28" s="69"/>
      <c r="G28" s="69"/>
      <c r="H28" s="69"/>
      <c r="I28" s="69"/>
      <c r="J28" s="72" t="s">
        <v>70</v>
      </c>
      <c r="K28" s="35">
        <f>IF(H31=1,G31,(IF(H32=1,G32,(IF(H33=1,G33,(IF(H34=1,G34,1.15)))))))</f>
        <v>1.1499999999999999</v>
      </c>
      <c r="L28" s="72"/>
      <c r="M28" s="69"/>
      <c r="N28" s="69"/>
      <c r="O28" s="69"/>
      <c r="P28" s="69"/>
      <c r="Q28" s="69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ht="15">
      <c r="A29" s="75" t="s">
        <v>68</v>
      </c>
      <c r="B29" s="96">
        <v>22</v>
      </c>
      <c r="C29" s="87"/>
      <c r="D29" s="72"/>
      <c r="E29" s="69"/>
      <c r="F29" s="69"/>
      <c r="G29" s="69"/>
      <c r="H29" s="69"/>
      <c r="I29" s="69"/>
      <c r="J29" s="74"/>
      <c r="K29" s="74"/>
      <c r="L29" s="74"/>
      <c r="M29" s="69"/>
      <c r="N29" s="69"/>
      <c r="O29" s="69"/>
      <c r="P29" s="69"/>
      <c r="Q29" s="69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ht="15">
      <c r="A30" s="71" t="s">
        <v>69</v>
      </c>
      <c r="B30" s="96">
        <v>27</v>
      </c>
      <c r="C30" s="87"/>
      <c r="D30" s="72"/>
      <c r="E30" s="69"/>
      <c r="F30" s="70" t="s">
        <v>13</v>
      </c>
      <c r="G30" s="78" t="s">
        <v>81</v>
      </c>
      <c r="H30" s="70">
        <v>15</v>
      </c>
      <c r="I30" s="70"/>
      <c r="J30" s="74"/>
      <c r="K30" s="74"/>
      <c r="L30" s="74"/>
      <c r="M30" s="69"/>
      <c r="N30" s="69"/>
      <c r="O30" s="69"/>
      <c r="P30" s="69"/>
      <c r="Q30" s="69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ht="15">
      <c r="A31" s="79" t="s">
        <v>70</v>
      </c>
      <c r="B31" s="97">
        <v>46</v>
      </c>
      <c r="C31" s="88"/>
      <c r="D31" s="80"/>
      <c r="E31" s="69"/>
      <c r="F31" s="82" t="s">
        <v>67</v>
      </c>
      <c r="G31" s="35">
        <f>IF(D28=1,C28,(IF(D29=1,C29,(IF(D30=1,C30,(IF(D31=1,C31,1.5)))))))</f>
        <v>1.5</v>
      </c>
      <c r="H31" s="84"/>
      <c r="I31" s="69"/>
      <c r="J31" s="74"/>
      <c r="K31" s="74"/>
      <c r="L31" s="74"/>
      <c r="M31" s="69"/>
      <c r="N31" s="69"/>
      <c r="O31" s="69"/>
      <c r="P31" s="69"/>
      <c r="Q31" s="69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ht="15">
      <c r="A32" s="74"/>
      <c r="B32" s="74"/>
      <c r="C32" s="74"/>
      <c r="D32" s="74"/>
      <c r="E32" s="69"/>
      <c r="F32" s="85" t="s">
        <v>68</v>
      </c>
      <c r="G32" s="35">
        <f>IF(D28=2,C28,(IF(D29=2,C29,(IF(D30=2,C30,(IF(D31=2,C31,2.5)))))))</f>
        <v>2.5</v>
      </c>
      <c r="H32" s="72"/>
      <c r="I32" s="69"/>
      <c r="J32" s="74"/>
      <c r="K32" s="74"/>
      <c r="L32" s="74"/>
      <c r="M32" s="69"/>
      <c r="N32" s="69"/>
      <c r="O32" s="69"/>
      <c r="P32" s="69"/>
      <c r="Q32" s="69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ht="15">
      <c r="A33" s="74"/>
      <c r="B33" s="70" t="s">
        <v>22</v>
      </c>
      <c r="C33" s="70"/>
      <c r="D33" s="70">
        <v>6</v>
      </c>
      <c r="E33" s="69"/>
      <c r="F33" s="72" t="s">
        <v>69</v>
      </c>
      <c r="G33" s="35">
        <f>IF(D34=1,C34,(IF(D35=1,C35,(IF(D36=1,C36,(IF(D37=1,C37,1.6)))))))</f>
        <v>1.6</v>
      </c>
      <c r="H33" s="72"/>
      <c r="I33" s="69"/>
      <c r="J33" s="74"/>
      <c r="K33" s="74"/>
      <c r="L33" s="74"/>
      <c r="M33" s="69"/>
      <c r="N33" s="69"/>
      <c r="O33" s="69"/>
      <c r="P33" s="69"/>
      <c r="Q33" s="69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ht="15">
      <c r="A34" s="71" t="s">
        <v>67</v>
      </c>
      <c r="B34" s="95">
        <v>10</v>
      </c>
      <c r="C34" s="86"/>
      <c r="D34" s="84"/>
      <c r="E34" s="69"/>
      <c r="F34" s="80" t="s">
        <v>70</v>
      </c>
      <c r="G34" s="35">
        <f>IF(D34=2,C34,(IF(D35=2,C35,(IF(D36=2,C36,(IF(D37=2,C37,2.6)))))))</f>
        <v>2.6</v>
      </c>
      <c r="H34" s="80"/>
      <c r="I34" s="69"/>
      <c r="J34" s="74"/>
      <c r="K34" s="74"/>
      <c r="L34" s="74"/>
      <c r="M34" s="69"/>
      <c r="N34" s="69"/>
      <c r="O34" s="69"/>
      <c r="P34" s="69"/>
      <c r="Q34" s="69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ht="15">
      <c r="A35" s="75" t="s">
        <v>68</v>
      </c>
      <c r="B35" s="96">
        <v>15</v>
      </c>
      <c r="C35" s="87"/>
      <c r="D35" s="72"/>
      <c r="E35" s="69"/>
      <c r="F35" s="74"/>
      <c r="G35" s="74"/>
      <c r="H35" s="74"/>
      <c r="I35" s="69"/>
      <c r="J35" s="74"/>
      <c r="K35" s="74"/>
      <c r="L35" s="74"/>
      <c r="M35" s="69"/>
      <c r="N35" s="69"/>
      <c r="O35" s="69"/>
      <c r="P35" s="69"/>
      <c r="Q35" s="69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4" ht="15">
      <c r="A36" s="71" t="s">
        <v>69</v>
      </c>
      <c r="B36" s="96">
        <v>34</v>
      </c>
      <c r="C36" s="87"/>
      <c r="D36" s="72"/>
      <c r="E36" s="69"/>
      <c r="F36" s="74"/>
      <c r="G36" s="74"/>
      <c r="H36" s="74"/>
      <c r="I36" s="69"/>
      <c r="J36" s="74"/>
      <c r="K36" s="74"/>
      <c r="L36" s="74"/>
      <c r="M36" s="69"/>
      <c r="N36" s="69"/>
      <c r="O36" s="69"/>
      <c r="P36" s="69"/>
      <c r="Q36" s="69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</row>
    <row r="37" spans="1:34" ht="15">
      <c r="A37" s="79" t="s">
        <v>70</v>
      </c>
      <c r="B37" s="97">
        <v>39</v>
      </c>
      <c r="C37" s="88"/>
      <c r="D37" s="80"/>
      <c r="E37" s="69"/>
      <c r="F37" s="74"/>
      <c r="G37" s="74"/>
      <c r="H37" s="74"/>
      <c r="I37" s="69"/>
      <c r="J37" s="74"/>
      <c r="K37" s="74"/>
      <c r="L37" s="74"/>
      <c r="M37" s="69"/>
      <c r="N37" s="100"/>
      <c r="O37" s="101"/>
      <c r="P37" s="74"/>
      <c r="Q37" s="69"/>
      <c r="R37" s="70" t="s">
        <v>86</v>
      </c>
      <c r="S37" s="78" t="s">
        <v>3</v>
      </c>
      <c r="T37" s="69">
        <v>25</v>
      </c>
      <c r="U37" s="92"/>
      <c r="V37" s="92"/>
      <c r="W37" s="92"/>
      <c r="X37" s="92"/>
      <c r="Y37" s="92"/>
      <c r="Z37" s="92"/>
      <c r="AA37" s="92"/>
      <c r="AB37" s="92"/>
      <c r="AC37" s="92"/>
    </row>
    <row r="38" spans="1:34" ht="1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102"/>
      <c r="O38" s="103"/>
      <c r="P38" s="74"/>
      <c r="Q38" s="69"/>
      <c r="R38" s="82" t="s">
        <v>67</v>
      </c>
      <c r="S38" s="91">
        <f>IF(P20=1,O20,(IF(P21=1,O21,(IF(P22=1,O22,(IF(P23=1,O23,1.23)))))))</f>
        <v>1.23</v>
      </c>
      <c r="T38" s="73"/>
      <c r="U38" s="92"/>
      <c r="V38" s="92"/>
      <c r="W38" s="92"/>
      <c r="X38" s="92"/>
      <c r="Y38" s="92"/>
      <c r="Z38" s="92"/>
      <c r="AA38" s="92"/>
      <c r="AB38" s="92"/>
      <c r="AC38" s="92"/>
    </row>
    <row r="39" spans="1:34" ht="1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102"/>
      <c r="O39" s="103"/>
      <c r="P39" s="74"/>
      <c r="Q39" s="69"/>
      <c r="R39" s="85" t="s">
        <v>68</v>
      </c>
      <c r="S39" s="91">
        <f>IF(P20=2,O20,(IF(P21=2,O21,(IF(P22=2,O22,(IF(P23=2,O23,2.23)))))))</f>
        <v>2.23</v>
      </c>
      <c r="T39" s="73"/>
      <c r="U39" s="93"/>
      <c r="V39" s="93"/>
      <c r="W39" s="93"/>
      <c r="X39" s="93"/>
      <c r="Y39" s="93"/>
      <c r="Z39" s="93"/>
      <c r="AA39" s="93"/>
      <c r="AB39" s="93"/>
      <c r="AC39" s="92"/>
    </row>
    <row r="40" spans="1:34" ht="15">
      <c r="A40" s="69"/>
      <c r="B40" s="70" t="s">
        <v>26</v>
      </c>
      <c r="C40" s="70"/>
      <c r="D40" s="70">
        <v>7</v>
      </c>
      <c r="E40" s="69"/>
      <c r="F40" s="69"/>
      <c r="G40" s="69"/>
      <c r="H40" s="69"/>
      <c r="I40" s="69"/>
      <c r="J40" s="69"/>
      <c r="K40" s="69"/>
      <c r="L40" s="69"/>
      <c r="M40" s="69"/>
      <c r="N40" s="74"/>
      <c r="O40" s="90"/>
      <c r="P40" s="74"/>
      <c r="Q40" s="69"/>
      <c r="R40" s="72" t="s">
        <v>69</v>
      </c>
      <c r="S40" s="83">
        <f>IF(P56=1,O56,(IF(P57=1,O57,(IF(P58=1,O58,(IF(P59=1,O59,1.24)))))))</f>
        <v>1.24</v>
      </c>
      <c r="T40" s="73"/>
      <c r="U40" s="93"/>
      <c r="V40" s="93"/>
      <c r="W40" s="93"/>
      <c r="X40" s="93"/>
      <c r="Y40" s="93"/>
      <c r="Z40" s="93"/>
      <c r="AA40" s="93"/>
      <c r="AB40" s="93"/>
      <c r="AC40" s="92"/>
    </row>
    <row r="41" spans="1:34" ht="15">
      <c r="A41" s="71" t="s">
        <v>67</v>
      </c>
      <c r="B41" s="95">
        <v>4</v>
      </c>
      <c r="C41" s="72" t="s">
        <v>2</v>
      </c>
      <c r="D41" s="73"/>
      <c r="E41" s="69"/>
      <c r="F41" s="69"/>
      <c r="G41" s="69"/>
      <c r="H41" s="69"/>
      <c r="I41" s="74"/>
      <c r="J41" s="69"/>
      <c r="K41" s="69"/>
      <c r="L41" s="69"/>
      <c r="M41" s="69"/>
      <c r="N41" s="74"/>
      <c r="O41" s="74"/>
      <c r="P41" s="74"/>
      <c r="Q41" s="69"/>
      <c r="R41" s="80" t="s">
        <v>70</v>
      </c>
      <c r="S41" s="83">
        <f>IF(P56=2,O56,(IF(P57=2,O57,(IF(P58=2,O58,(IF(P59=2,O59,2.24)))))))</f>
        <v>2.2400000000000002</v>
      </c>
      <c r="T41" s="81"/>
      <c r="U41" s="93"/>
      <c r="V41" s="93"/>
      <c r="W41" s="93"/>
      <c r="X41" s="93"/>
      <c r="Y41" s="93"/>
      <c r="Z41" s="93"/>
      <c r="AA41" s="93"/>
      <c r="AB41" s="93"/>
      <c r="AC41" s="92"/>
    </row>
    <row r="42" spans="1:34" ht="15">
      <c r="A42" s="75" t="s">
        <v>68</v>
      </c>
      <c r="B42" s="96">
        <v>21</v>
      </c>
      <c r="C42" s="76"/>
      <c r="D42" s="77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</row>
    <row r="43" spans="1:34" ht="15">
      <c r="A43" s="71" t="s">
        <v>69</v>
      </c>
      <c r="B43" s="96">
        <v>28</v>
      </c>
      <c r="C43" s="72"/>
      <c r="D43" s="73"/>
      <c r="E43" s="69"/>
      <c r="F43" s="70" t="s">
        <v>13</v>
      </c>
      <c r="G43" s="78" t="s">
        <v>82</v>
      </c>
      <c r="H43" s="70">
        <v>16</v>
      </c>
      <c r="I43" s="69"/>
      <c r="J43" s="69"/>
      <c r="K43" s="69"/>
      <c r="L43" s="69"/>
      <c r="M43" s="69"/>
      <c r="N43" s="69"/>
      <c r="O43" s="69"/>
      <c r="P43" s="69"/>
      <c r="Q43" s="69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</row>
    <row r="44" spans="1:34" ht="15">
      <c r="A44" s="79" t="s">
        <v>70</v>
      </c>
      <c r="B44" s="97">
        <v>45</v>
      </c>
      <c r="C44" s="80"/>
      <c r="D44" s="81"/>
      <c r="E44" s="69"/>
      <c r="F44" s="82" t="s">
        <v>67</v>
      </c>
      <c r="G44" s="35">
        <f>IF(D41=1,C41,(IF(D42=1,C42,(IF(D43=1,C43,(IF(D44=1,C44,1.7)))))))</f>
        <v>1.7</v>
      </c>
      <c r="H44" s="84"/>
      <c r="I44" s="69"/>
      <c r="J44" s="69"/>
      <c r="K44" s="69"/>
      <c r="L44" s="69"/>
      <c r="M44" s="69"/>
      <c r="N44" s="69"/>
      <c r="O44" s="69"/>
      <c r="P44" s="69"/>
      <c r="Q44" s="69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2"/>
    </row>
    <row r="45" spans="1:34" ht="15">
      <c r="A45" s="74"/>
      <c r="B45" s="74"/>
      <c r="C45" s="74"/>
      <c r="D45" s="74"/>
      <c r="E45" s="69"/>
      <c r="F45" s="85" t="s">
        <v>68</v>
      </c>
      <c r="G45" s="35">
        <f>IF(D41=2,C41,(IF(D42=2,C42,(IF(D43=2,C43,(IF(D44=2,C44,2.7)))))))</f>
        <v>2.7</v>
      </c>
      <c r="H45" s="72"/>
      <c r="I45" s="69"/>
      <c r="J45" s="74"/>
      <c r="K45" s="74"/>
      <c r="L45" s="74"/>
      <c r="M45" s="69"/>
      <c r="N45" s="69"/>
      <c r="O45" s="69"/>
      <c r="P45" s="69"/>
      <c r="Q45" s="69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2"/>
    </row>
    <row r="46" spans="1:34" ht="15">
      <c r="A46" s="74"/>
      <c r="B46" s="70" t="s">
        <v>27</v>
      </c>
      <c r="C46" s="70"/>
      <c r="D46" s="70">
        <v>8</v>
      </c>
      <c r="E46" s="69"/>
      <c r="F46" s="72" t="s">
        <v>69</v>
      </c>
      <c r="G46" s="35">
        <f>IF(D47=1,C47,(IF(D48=1,C48,(IF(D49=1,C49,(IF(D50=1,C50,1.8)))))))</f>
        <v>1.8</v>
      </c>
      <c r="H46" s="72"/>
      <c r="I46" s="69"/>
      <c r="J46" s="74"/>
      <c r="K46" s="74"/>
      <c r="L46" s="74"/>
      <c r="M46" s="69"/>
      <c r="N46" s="69"/>
      <c r="O46" s="69"/>
      <c r="P46" s="69"/>
      <c r="Q46" s="69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2"/>
    </row>
    <row r="47" spans="1:34" ht="15">
      <c r="A47" s="71" t="s">
        <v>67</v>
      </c>
      <c r="B47" s="95">
        <v>9</v>
      </c>
      <c r="C47" s="86"/>
      <c r="D47" s="84"/>
      <c r="E47" s="69"/>
      <c r="F47" s="80" t="s">
        <v>70</v>
      </c>
      <c r="G47" s="35">
        <f>IF(D47=2,C47,(IF(D48=2,C48,(IF(D49=2,C49,(IF(D50=2,C50,2.8)))))))</f>
        <v>2.8</v>
      </c>
      <c r="H47" s="80"/>
      <c r="I47" s="69"/>
      <c r="J47" s="74"/>
      <c r="K47" s="74"/>
      <c r="L47" s="69"/>
      <c r="M47" s="69"/>
      <c r="N47" s="69"/>
      <c r="O47" s="69"/>
      <c r="P47" s="69"/>
      <c r="Q47" s="69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2"/>
    </row>
    <row r="48" spans="1:34" ht="15">
      <c r="A48" s="75" t="s">
        <v>68</v>
      </c>
      <c r="B48" s="96">
        <v>16</v>
      </c>
      <c r="C48" s="87"/>
      <c r="D48" s="72"/>
      <c r="E48" s="69"/>
      <c r="F48" s="69"/>
      <c r="G48" s="69"/>
      <c r="H48" s="69"/>
      <c r="I48" s="69"/>
      <c r="J48" s="74"/>
      <c r="K48" s="74"/>
      <c r="L48" s="69"/>
      <c r="M48" s="69"/>
      <c r="N48" s="69"/>
      <c r="O48" s="69"/>
      <c r="P48" s="69"/>
      <c r="Q48" s="69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2"/>
    </row>
    <row r="49" spans="1:34" ht="15">
      <c r="A49" s="71" t="s">
        <v>69</v>
      </c>
      <c r="B49" s="96">
        <v>33</v>
      </c>
      <c r="C49" s="87"/>
      <c r="D49" s="72"/>
      <c r="E49" s="69"/>
      <c r="F49" s="69"/>
      <c r="G49" s="69"/>
      <c r="H49" s="69"/>
      <c r="I49" s="69"/>
      <c r="J49" s="74"/>
      <c r="K49" s="74"/>
      <c r="L49" s="69"/>
      <c r="M49" s="69"/>
      <c r="N49" s="69"/>
      <c r="O49" s="69"/>
      <c r="P49" s="69"/>
      <c r="Q49" s="69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</row>
    <row r="50" spans="1:34" ht="15">
      <c r="A50" s="79" t="s">
        <v>70</v>
      </c>
      <c r="B50" s="97">
        <v>40</v>
      </c>
      <c r="C50" s="88"/>
      <c r="D50" s="80"/>
      <c r="E50" s="69"/>
      <c r="F50" s="69"/>
      <c r="G50" s="69"/>
      <c r="H50" s="69"/>
      <c r="I50" s="69"/>
      <c r="J50" s="70" t="s">
        <v>15</v>
      </c>
      <c r="K50" s="78" t="s">
        <v>20</v>
      </c>
      <c r="L50" s="70">
        <v>21</v>
      </c>
      <c r="M50" s="69"/>
      <c r="N50" s="69"/>
      <c r="O50" s="69"/>
      <c r="P50" s="69"/>
      <c r="Q50" s="69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</row>
    <row r="51" spans="1:34" ht="15">
      <c r="A51" s="74"/>
      <c r="B51" s="74"/>
      <c r="C51" s="74"/>
      <c r="D51" s="74"/>
      <c r="E51" s="69"/>
      <c r="F51" s="69"/>
      <c r="G51" s="69"/>
      <c r="H51" s="69"/>
      <c r="I51" s="69"/>
      <c r="J51" s="72" t="s">
        <v>67</v>
      </c>
      <c r="K51" s="35">
        <f>IF(H44=1,G44,(IF(H45=1,G45,(IF(H46=1,G46,(IF(H47=1,G47,1.16)))))))</f>
        <v>1.1599999999999999</v>
      </c>
      <c r="L51" s="72"/>
      <c r="M51" s="69"/>
      <c r="N51" s="69"/>
      <c r="O51" s="69"/>
      <c r="P51" s="69"/>
      <c r="Q51" s="69"/>
    </row>
    <row r="52" spans="1:34" ht="15">
      <c r="A52" s="74"/>
      <c r="B52" s="70" t="s">
        <v>75</v>
      </c>
      <c r="C52" s="70"/>
      <c r="D52" s="70">
        <v>9</v>
      </c>
      <c r="E52" s="69"/>
      <c r="F52" s="69"/>
      <c r="G52" s="69"/>
      <c r="H52" s="69"/>
      <c r="I52" s="69"/>
      <c r="J52" s="72" t="s">
        <v>69</v>
      </c>
      <c r="K52" s="35">
        <f>IF(H56=2,G56,(IF(H57=2,G57,(IF(H58=2,G58,(IF(H59=2,G59,2.17)))))))</f>
        <v>2.17</v>
      </c>
      <c r="L52" s="72"/>
      <c r="M52" s="69"/>
      <c r="N52" s="69"/>
      <c r="O52" s="69"/>
      <c r="P52" s="69"/>
      <c r="Q52" s="69"/>
    </row>
    <row r="53" spans="1:34" ht="15">
      <c r="A53" s="71" t="s">
        <v>67</v>
      </c>
      <c r="B53" s="95">
        <v>2</v>
      </c>
      <c r="C53" s="86"/>
      <c r="D53" s="84"/>
      <c r="E53" s="69"/>
      <c r="F53" s="69"/>
      <c r="G53" s="69"/>
      <c r="H53" s="69"/>
      <c r="I53" s="69"/>
      <c r="J53" s="72" t="s">
        <v>70</v>
      </c>
      <c r="K53" s="35">
        <f>IF(H68=2,G68,(IF(H69=2,G69,(IF(H70=2,G70,(IF(H71=2,G71,2.18)))))))</f>
        <v>2.1800000000000002</v>
      </c>
      <c r="L53" s="72"/>
      <c r="M53" s="69"/>
      <c r="N53" s="69"/>
      <c r="O53" s="69"/>
      <c r="P53" s="69"/>
      <c r="Q53" s="69"/>
    </row>
    <row r="54" spans="1:34" ht="15">
      <c r="A54" s="75" t="s">
        <v>68</v>
      </c>
      <c r="B54" s="96">
        <v>23</v>
      </c>
      <c r="C54" s="87"/>
      <c r="D54" s="72"/>
      <c r="E54" s="69"/>
      <c r="F54" s="74"/>
      <c r="G54" s="69"/>
      <c r="H54" s="74"/>
      <c r="I54" s="69"/>
      <c r="J54" s="69"/>
      <c r="K54" s="69"/>
      <c r="L54" s="69"/>
      <c r="M54" s="69"/>
      <c r="N54" s="69"/>
      <c r="O54" s="69"/>
      <c r="P54" s="69"/>
      <c r="Q54" s="69"/>
    </row>
    <row r="55" spans="1:34" ht="15">
      <c r="A55" s="71" t="s">
        <v>69</v>
      </c>
      <c r="B55" s="96">
        <v>26</v>
      </c>
      <c r="C55" s="87"/>
      <c r="D55" s="72"/>
      <c r="E55" s="69"/>
      <c r="F55" s="70" t="s">
        <v>13</v>
      </c>
      <c r="G55" s="78" t="s">
        <v>83</v>
      </c>
      <c r="H55" s="70">
        <v>17</v>
      </c>
      <c r="I55" s="69"/>
      <c r="J55" s="69"/>
      <c r="K55" s="69"/>
      <c r="L55" s="69"/>
      <c r="M55" s="69"/>
      <c r="N55" s="70" t="s">
        <v>18</v>
      </c>
      <c r="O55" s="78" t="s">
        <v>19</v>
      </c>
      <c r="P55" s="69">
        <v>24</v>
      </c>
      <c r="Q55" s="69"/>
    </row>
    <row r="56" spans="1:34" ht="15">
      <c r="A56" s="79" t="s">
        <v>70</v>
      </c>
      <c r="B56" s="97">
        <v>47</v>
      </c>
      <c r="C56" s="88"/>
      <c r="D56" s="80"/>
      <c r="E56" s="69"/>
      <c r="F56" s="82" t="s">
        <v>67</v>
      </c>
      <c r="G56" s="35">
        <f>IF(D53=1,C53,(IF(D54=1,C54,(IF(D55=1,C55,(IF(D56=1,C56,1.9)))))))</f>
        <v>1.9</v>
      </c>
      <c r="H56" s="89"/>
      <c r="I56" s="69"/>
      <c r="J56" s="74"/>
      <c r="K56" s="90"/>
      <c r="L56" s="74"/>
      <c r="M56" s="69"/>
      <c r="N56" s="82" t="s">
        <v>67</v>
      </c>
      <c r="O56" s="37">
        <f>IF(L51=1,K51,(IF(L52=1,K52,(IF(L53=1,K53,1.21)))))</f>
        <v>1.21</v>
      </c>
      <c r="P56" s="73"/>
      <c r="Q56" s="69"/>
    </row>
    <row r="57" spans="1:34" ht="15">
      <c r="A57" s="74"/>
      <c r="B57" s="74"/>
      <c r="C57" s="74"/>
      <c r="D57" s="74"/>
      <c r="E57" s="69"/>
      <c r="F57" s="85" t="s">
        <v>68</v>
      </c>
      <c r="G57" s="35">
        <f>IF(D53=2,C53,(IF(D54=2,C54,(IF(D55=2,C55,(IF(D56=2,C56,2.9)))))))</f>
        <v>2.9</v>
      </c>
      <c r="H57" s="73"/>
      <c r="I57" s="69"/>
      <c r="J57" s="74"/>
      <c r="K57" s="69"/>
      <c r="L57" s="74"/>
      <c r="M57" s="69"/>
      <c r="N57" s="85" t="s">
        <v>68</v>
      </c>
      <c r="O57" s="37">
        <f>IF(L51=2,K51,(IF(L52=2,K52,(IF(L53=2,K53,2.21)))))</f>
        <v>2.21</v>
      </c>
      <c r="P57" s="73"/>
      <c r="Q57" s="69"/>
    </row>
    <row r="58" spans="1:34" ht="15">
      <c r="A58" s="69"/>
      <c r="B58" s="70" t="s">
        <v>76</v>
      </c>
      <c r="C58" s="70"/>
      <c r="D58" s="70">
        <v>10</v>
      </c>
      <c r="E58" s="69"/>
      <c r="F58" s="72" t="s">
        <v>69</v>
      </c>
      <c r="G58" s="35">
        <f>IF(D59=1,C59,(IF(D60=1,C60,(IF(D61=1,C61,(IF(D62=1,C62,1.1)))))))</f>
        <v>1.1000000000000001</v>
      </c>
      <c r="H58" s="77"/>
      <c r="I58" s="69"/>
      <c r="J58" s="74"/>
      <c r="K58" s="69"/>
      <c r="L58" s="74"/>
      <c r="M58" s="69"/>
      <c r="N58" s="72" t="s">
        <v>69</v>
      </c>
      <c r="O58" s="35">
        <f>IF(L62=1,K62,(IF(L63=1,K63,(IF(L64=1,K64,1.22)))))</f>
        <v>1.22</v>
      </c>
      <c r="P58" s="73"/>
      <c r="Q58" s="69"/>
    </row>
    <row r="59" spans="1:34" ht="15">
      <c r="A59" s="71" t="s">
        <v>67</v>
      </c>
      <c r="B59" s="95">
        <v>11</v>
      </c>
      <c r="C59" s="86"/>
      <c r="D59" s="84"/>
      <c r="E59" s="69"/>
      <c r="F59" s="80" t="s">
        <v>70</v>
      </c>
      <c r="G59" s="35">
        <f>IF(D59=2,C59,(IF(D60=2,C60,(IF(D61=2,C61,(IF(D62=2,C62,2.1)))))))</f>
        <v>2.1</v>
      </c>
      <c r="H59" s="73"/>
      <c r="I59" s="69"/>
      <c r="J59" s="69"/>
      <c r="K59" s="69"/>
      <c r="L59" s="69"/>
      <c r="M59" s="69"/>
      <c r="N59" s="80" t="s">
        <v>70</v>
      </c>
      <c r="O59" s="35">
        <f>IF(L62=2,K62,(IF(L63=2,K63,(IF(L64=2,K64,2.22)))))</f>
        <v>2.2200000000000002</v>
      </c>
      <c r="P59" s="81"/>
      <c r="Q59" s="69"/>
    </row>
    <row r="60" spans="1:34" ht="15">
      <c r="A60" s="75" t="s">
        <v>68</v>
      </c>
      <c r="B60" s="96">
        <v>14</v>
      </c>
      <c r="C60" s="87"/>
      <c r="D60" s="72"/>
      <c r="E60" s="69"/>
      <c r="F60" s="74"/>
      <c r="G60" s="74"/>
      <c r="H60" s="74"/>
      <c r="I60" s="69"/>
      <c r="J60" s="69"/>
      <c r="K60" s="69"/>
      <c r="L60" s="69"/>
      <c r="M60" s="69"/>
      <c r="N60" s="69"/>
      <c r="O60" s="69"/>
      <c r="P60" s="69"/>
      <c r="Q60" s="69"/>
    </row>
    <row r="61" spans="1:34" ht="15">
      <c r="A61" s="71" t="s">
        <v>69</v>
      </c>
      <c r="B61" s="96">
        <v>35</v>
      </c>
      <c r="C61" s="87"/>
      <c r="D61" s="72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34" ht="15">
      <c r="A62" s="79" t="s">
        <v>70</v>
      </c>
      <c r="B62" s="97">
        <v>38</v>
      </c>
      <c r="C62" s="88"/>
      <c r="D62" s="80"/>
      <c r="E62" s="69"/>
      <c r="F62" s="69"/>
      <c r="G62" s="69"/>
      <c r="H62" s="69"/>
      <c r="I62" s="69"/>
      <c r="J62" s="70" t="s">
        <v>15</v>
      </c>
      <c r="K62" s="78" t="s">
        <v>85</v>
      </c>
      <c r="L62" s="70">
        <v>22</v>
      </c>
      <c r="M62" s="70"/>
      <c r="N62" s="69"/>
      <c r="O62" s="69"/>
      <c r="P62" s="69"/>
      <c r="Q62" s="69"/>
    </row>
    <row r="63" spans="1:34" ht="15">
      <c r="A63" s="69"/>
      <c r="B63" s="69"/>
      <c r="C63" s="69"/>
      <c r="D63" s="69"/>
      <c r="E63" s="69"/>
      <c r="F63" s="69"/>
      <c r="G63" s="69"/>
      <c r="H63" s="69"/>
      <c r="I63" s="69"/>
      <c r="J63" s="72" t="s">
        <v>67</v>
      </c>
      <c r="K63" s="35">
        <f>IF(H44=2,G44,(IF(H45=2,G45,(IF(H46=2,G46,(IF(H47=2,G47,2.16)))))))</f>
        <v>2.16</v>
      </c>
      <c r="L63" s="72"/>
      <c r="M63" s="69"/>
      <c r="N63" s="69"/>
      <c r="O63" s="69"/>
      <c r="P63" s="69"/>
      <c r="Q63" s="69"/>
    </row>
    <row r="64" spans="1:34" ht="15">
      <c r="A64" s="69"/>
      <c r="B64" s="70" t="s">
        <v>77</v>
      </c>
      <c r="C64" s="70"/>
      <c r="D64" s="70">
        <v>11</v>
      </c>
      <c r="E64" s="69"/>
      <c r="F64" s="69"/>
      <c r="G64" s="69"/>
      <c r="H64" s="69"/>
      <c r="I64" s="69"/>
      <c r="J64" s="72" t="s">
        <v>69</v>
      </c>
      <c r="K64" s="35">
        <f>IF(H56=1,G56,(IF(H57=1,G57,(IF(H58=1,G58,(IF(H59=1,G59,1.17)))))))</f>
        <v>1.17</v>
      </c>
      <c r="L64" s="72"/>
      <c r="M64" s="69"/>
      <c r="N64" s="69"/>
      <c r="O64" s="69"/>
      <c r="P64" s="69"/>
      <c r="Q64" s="69"/>
    </row>
    <row r="65" spans="1:17" ht="15">
      <c r="A65" s="72" t="s">
        <v>67</v>
      </c>
      <c r="B65" s="94">
        <v>5</v>
      </c>
      <c r="C65" s="72"/>
      <c r="D65" s="72"/>
      <c r="E65" s="69"/>
      <c r="F65" s="69"/>
      <c r="G65" s="69"/>
      <c r="H65" s="69"/>
      <c r="I65" s="69"/>
      <c r="J65" s="72" t="s">
        <v>70</v>
      </c>
      <c r="K65" s="35">
        <f>IF(H68=1,G68,(IF(H69=1,G69,(IF(H70=1,G70,(IF(H71=1,G71,1.18)))))))</f>
        <v>1.18</v>
      </c>
      <c r="L65" s="72"/>
      <c r="M65" s="69"/>
      <c r="N65" s="69"/>
      <c r="O65" s="69"/>
      <c r="P65" s="69"/>
      <c r="Q65" s="69"/>
    </row>
    <row r="66" spans="1:17" ht="15">
      <c r="A66" s="72" t="s">
        <v>68</v>
      </c>
      <c r="B66" s="94">
        <v>20</v>
      </c>
      <c r="C66" s="72"/>
      <c r="D66" s="72"/>
      <c r="E66" s="69"/>
      <c r="F66" s="69"/>
      <c r="G66" s="69"/>
      <c r="H66" s="69"/>
      <c r="I66" s="69"/>
      <c r="J66" s="74"/>
      <c r="K66" s="74"/>
      <c r="L66" s="74"/>
      <c r="M66" s="69"/>
      <c r="N66" s="69"/>
      <c r="O66" s="69"/>
      <c r="P66" s="69"/>
      <c r="Q66" s="69"/>
    </row>
    <row r="67" spans="1:17" ht="15">
      <c r="A67" s="72" t="s">
        <v>69</v>
      </c>
      <c r="B67" s="94">
        <v>29</v>
      </c>
      <c r="C67" s="72"/>
      <c r="D67" s="72"/>
      <c r="E67" s="69"/>
      <c r="F67" s="70" t="s">
        <v>13</v>
      </c>
      <c r="G67" s="78" t="s">
        <v>84</v>
      </c>
      <c r="H67" s="70">
        <v>18</v>
      </c>
      <c r="I67" s="70"/>
      <c r="J67" s="74"/>
      <c r="K67" s="74"/>
      <c r="L67" s="74"/>
      <c r="M67" s="69"/>
      <c r="N67" s="69"/>
      <c r="O67" s="69"/>
      <c r="P67" s="69"/>
      <c r="Q67" s="69"/>
    </row>
    <row r="68" spans="1:17" ht="15">
      <c r="A68" s="72" t="s">
        <v>70</v>
      </c>
      <c r="B68" s="94">
        <v>44</v>
      </c>
      <c r="C68" s="72"/>
      <c r="D68" s="72"/>
      <c r="E68" s="69"/>
      <c r="F68" s="82" t="s">
        <v>67</v>
      </c>
      <c r="G68" s="35">
        <f>IF(D65=1,C65,(IF(D66=1,C66,(IF(D67=1,C67,(IF(D68=1,C68,1.11)))))))</f>
        <v>1.1100000000000001</v>
      </c>
      <c r="H68" s="84"/>
      <c r="I68" s="69"/>
      <c r="J68" s="74"/>
      <c r="K68" s="74"/>
      <c r="L68" s="74"/>
      <c r="M68" s="69"/>
      <c r="N68" s="69"/>
      <c r="O68" s="69"/>
      <c r="P68" s="69"/>
      <c r="Q68" s="69"/>
    </row>
    <row r="69" spans="1:17" ht="15">
      <c r="A69" s="74"/>
      <c r="B69" s="74"/>
      <c r="C69" s="74"/>
      <c r="D69" s="74"/>
      <c r="E69" s="69"/>
      <c r="F69" s="85" t="s">
        <v>68</v>
      </c>
      <c r="G69" s="35">
        <f>IF(D65=2,C65,(IF(D66=2,C66,(IF(D67=2,C67,(IF(D68=2,C68,2.11)))))))</f>
        <v>2.11</v>
      </c>
      <c r="H69" s="72"/>
      <c r="I69" s="69"/>
      <c r="J69" s="74"/>
      <c r="K69" s="74"/>
      <c r="L69" s="74"/>
      <c r="M69" s="69"/>
      <c r="N69" s="69"/>
      <c r="O69" s="69"/>
      <c r="P69" s="69"/>
      <c r="Q69" s="69"/>
    </row>
    <row r="70" spans="1:17" ht="15">
      <c r="A70" s="74"/>
      <c r="B70" s="70" t="s">
        <v>78</v>
      </c>
      <c r="C70" s="70"/>
      <c r="D70" s="70">
        <v>12</v>
      </c>
      <c r="E70" s="69"/>
      <c r="F70" s="72" t="s">
        <v>69</v>
      </c>
      <c r="G70" s="35">
        <f>IF(D71=1,C71,(IF(D72=1,C72,(IF(D73=1,C73,(IF(D74=1,C74,1.12)))))))</f>
        <v>1.1200000000000001</v>
      </c>
      <c r="H70" s="72"/>
      <c r="I70" s="69"/>
      <c r="J70" s="74"/>
      <c r="K70" s="74"/>
      <c r="L70" s="74"/>
      <c r="M70" s="69"/>
      <c r="N70" s="69"/>
      <c r="O70" s="69"/>
      <c r="P70" s="69"/>
      <c r="Q70" s="69"/>
    </row>
    <row r="71" spans="1:17" ht="15">
      <c r="A71" s="72" t="s">
        <v>67</v>
      </c>
      <c r="B71" s="94">
        <v>8</v>
      </c>
      <c r="C71" s="72"/>
      <c r="D71" s="72"/>
      <c r="E71" s="69"/>
      <c r="F71" s="80" t="s">
        <v>70</v>
      </c>
      <c r="G71" s="35">
        <f>IF(D71=2,C71,(IF(D72=2,C72,(IF(D73=2,C73,(IF(D74=2,C74,2.12)))))))</f>
        <v>2.12</v>
      </c>
      <c r="H71" s="80"/>
      <c r="I71" s="69"/>
      <c r="J71" s="74"/>
      <c r="K71" s="74"/>
      <c r="L71" s="74"/>
      <c r="M71" s="69"/>
      <c r="N71" s="69"/>
      <c r="O71" s="69"/>
      <c r="P71" s="69"/>
      <c r="Q71" s="69"/>
    </row>
    <row r="72" spans="1:17" ht="15">
      <c r="A72" s="72" t="s">
        <v>68</v>
      </c>
      <c r="B72" s="94">
        <v>17</v>
      </c>
      <c r="C72" s="72"/>
      <c r="D72" s="72"/>
      <c r="E72" s="69"/>
      <c r="F72" s="74"/>
      <c r="G72" s="74"/>
      <c r="H72" s="74"/>
      <c r="I72" s="69"/>
      <c r="J72" s="74"/>
      <c r="K72" s="74"/>
      <c r="L72" s="74"/>
      <c r="M72" s="69"/>
      <c r="N72" s="69"/>
      <c r="O72" s="69"/>
      <c r="P72" s="69"/>
      <c r="Q72" s="69"/>
    </row>
    <row r="73" spans="1:17" ht="15">
      <c r="A73" s="72" t="s">
        <v>69</v>
      </c>
      <c r="B73" s="94">
        <v>32</v>
      </c>
      <c r="C73" s="72"/>
      <c r="D73" s="72"/>
      <c r="E73" s="69"/>
      <c r="F73" s="74"/>
      <c r="G73" s="74"/>
      <c r="H73" s="74"/>
      <c r="I73" s="69"/>
      <c r="J73" s="74"/>
      <c r="K73" s="74"/>
      <c r="L73" s="74"/>
      <c r="M73" s="69"/>
      <c r="N73" s="69"/>
      <c r="O73" s="69"/>
      <c r="P73" s="69"/>
      <c r="Q73" s="69"/>
    </row>
    <row r="74" spans="1:17" ht="15">
      <c r="A74" s="72" t="s">
        <v>70</v>
      </c>
      <c r="B74" s="94">
        <v>41</v>
      </c>
      <c r="C74" s="72"/>
      <c r="D74" s="72"/>
      <c r="E74" s="69"/>
      <c r="F74" s="74"/>
      <c r="G74" s="74"/>
      <c r="H74" s="74"/>
      <c r="I74" s="69"/>
      <c r="J74" s="74"/>
      <c r="K74" s="74"/>
      <c r="L74" s="74"/>
      <c r="M74" s="69"/>
      <c r="N74" s="69"/>
      <c r="O74" s="69"/>
      <c r="P74" s="69"/>
      <c r="Q74" s="69"/>
    </row>
    <row r="75" spans="1:17" ht="1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</sheetData>
  <phoneticPr fontId="9" type="noConversion"/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T104"/>
  <sheetViews>
    <sheetView workbookViewId="0">
      <selection activeCell="IA80" sqref="IA80"/>
    </sheetView>
  </sheetViews>
  <sheetFormatPr baseColWidth="10" defaultColWidth="8.83203125" defaultRowHeight="13"/>
  <cols>
    <col min="1" max="1" width="3.33203125" customWidth="1"/>
    <col min="2" max="2" width="4.5" customWidth="1"/>
    <col min="3" max="3" width="15.6640625" customWidth="1"/>
    <col min="4" max="4" width="3.5" customWidth="1"/>
    <col min="5" max="5" width="2.83203125" customWidth="1"/>
    <col min="6" max="6" width="4.5" customWidth="1"/>
    <col min="7" max="7" width="15.6640625" customWidth="1"/>
    <col min="8" max="8" width="3.6640625" customWidth="1"/>
    <col min="9" max="9" width="3" customWidth="1"/>
    <col min="10" max="10" width="4.5" customWidth="1"/>
    <col min="11" max="11" width="15.6640625" customWidth="1"/>
    <col min="12" max="12" width="3.5" customWidth="1"/>
    <col min="13" max="13" width="2.83203125" customWidth="1"/>
    <col min="14" max="14" width="4.5" customWidth="1"/>
    <col min="15" max="15" width="15.6640625" customWidth="1"/>
    <col min="16" max="16" width="3.83203125" customWidth="1"/>
    <col min="17" max="17" width="2.5" customWidth="1"/>
    <col min="18" max="18" width="4.5" customWidth="1"/>
    <col min="19" max="19" width="15.6640625" customWidth="1"/>
    <col min="20" max="20" width="3.6640625" customWidth="1"/>
    <col min="21" max="21" width="2.6640625" customWidth="1"/>
  </cols>
  <sheetData>
    <row r="3" spans="1:20">
      <c r="C3" t="s">
        <v>28</v>
      </c>
    </row>
    <row r="4" spans="1:20" ht="16">
      <c r="B4" s="2" t="s">
        <v>1</v>
      </c>
      <c r="C4" s="2"/>
      <c r="D4">
        <v>1</v>
      </c>
      <c r="F4" s="1" t="s">
        <v>29</v>
      </c>
    </row>
    <row r="5" spans="1:20">
      <c r="A5" s="6" t="s">
        <v>67</v>
      </c>
      <c r="B5" s="7">
        <v>1</v>
      </c>
      <c r="C5" s="7"/>
      <c r="D5" s="21"/>
    </row>
    <row r="6" spans="1:20">
      <c r="A6" s="22" t="s">
        <v>68</v>
      </c>
      <c r="B6" s="23">
        <v>17</v>
      </c>
      <c r="C6" s="23"/>
      <c r="D6" s="24"/>
    </row>
    <row r="7" spans="1:20">
      <c r="A7" s="6" t="s">
        <v>69</v>
      </c>
      <c r="B7" s="7">
        <v>47</v>
      </c>
      <c r="C7" s="7"/>
      <c r="D7" s="21"/>
      <c r="F7" s="34" t="s">
        <v>73</v>
      </c>
      <c r="G7" t="s">
        <v>30</v>
      </c>
      <c r="H7">
        <v>17</v>
      </c>
    </row>
    <row r="8" spans="1:20">
      <c r="A8" s="13" t="s">
        <v>70</v>
      </c>
      <c r="B8" s="10">
        <v>64</v>
      </c>
      <c r="C8" s="10"/>
      <c r="D8" s="25"/>
      <c r="F8" s="7" t="s">
        <v>67</v>
      </c>
      <c r="G8" s="38">
        <f>IF(D5=1,C5,(IF(D6=1,C6,(IF(D7=1,C7,(IF(D8=1,C8,1.1)))))))</f>
        <v>1.1000000000000001</v>
      </c>
      <c r="H8" s="4"/>
    </row>
    <row r="9" spans="1:20">
      <c r="C9" t="s">
        <v>30</v>
      </c>
      <c r="D9">
        <v>2</v>
      </c>
      <c r="E9" s="12"/>
      <c r="F9" s="7" t="s">
        <v>68</v>
      </c>
      <c r="G9" s="39">
        <f>IF(D10=1,C10,(IF(D11=1,C11,(IF(D12=1,C12,(IF(D13=1,C13,1.2)))))))</f>
        <v>1.2</v>
      </c>
      <c r="H9" s="7"/>
      <c r="I9" s="12"/>
      <c r="K9" s="12"/>
      <c r="L9" s="12"/>
      <c r="M9" s="12"/>
      <c r="O9" s="12"/>
      <c r="P9" s="12"/>
      <c r="Q9" s="12"/>
    </row>
    <row r="10" spans="1:20">
      <c r="A10" s="6" t="s">
        <v>67</v>
      </c>
      <c r="B10" s="4">
        <v>13</v>
      </c>
      <c r="C10" s="5"/>
      <c r="D10" s="4"/>
      <c r="E10" s="12"/>
      <c r="F10" s="7" t="s">
        <v>69</v>
      </c>
      <c r="G10" s="39">
        <f>IF(D15=2,C15,(IF(D16=2,C16,(IF(D17=2,C17,(IF(D18=2,C18,2.3)))))))</f>
        <v>2.2999999999999998</v>
      </c>
      <c r="H10" s="7"/>
      <c r="I10" s="12"/>
    </row>
    <row r="11" spans="1:20">
      <c r="A11" s="22" t="s">
        <v>68</v>
      </c>
      <c r="B11" s="7">
        <v>29</v>
      </c>
      <c r="C11" s="8"/>
      <c r="D11" s="7"/>
      <c r="E11" s="12"/>
      <c r="F11" s="7" t="s">
        <v>70</v>
      </c>
      <c r="G11" s="40">
        <f>IF(D20=2,C20,(IF(D21=2,C21,(IF(D22=2,C22,(IF(D23=2,C23,2.4)))))))</f>
        <v>2.4</v>
      </c>
      <c r="H11" s="10"/>
      <c r="I11" s="12"/>
    </row>
    <row r="12" spans="1:20">
      <c r="A12" s="6" t="s">
        <v>69</v>
      </c>
      <c r="B12" s="7">
        <v>35</v>
      </c>
      <c r="C12" s="8"/>
      <c r="D12" s="7"/>
      <c r="E12" s="12"/>
      <c r="G12" s="12"/>
      <c r="H12" s="12"/>
      <c r="I12" s="12"/>
      <c r="K12" s="29" t="s">
        <v>14</v>
      </c>
      <c r="L12" s="34">
        <v>25</v>
      </c>
      <c r="N12" s="12"/>
      <c r="O12" s="12"/>
      <c r="P12" s="12"/>
      <c r="R12" s="12"/>
      <c r="S12" s="12"/>
      <c r="T12" s="12"/>
    </row>
    <row r="13" spans="1:20">
      <c r="A13" s="13" t="s">
        <v>70</v>
      </c>
      <c r="B13" s="10">
        <v>51</v>
      </c>
      <c r="C13" s="11"/>
      <c r="D13" s="10"/>
      <c r="E13" s="12"/>
      <c r="G13" s="12"/>
      <c r="H13" s="12"/>
      <c r="I13" s="12"/>
      <c r="J13" s="7" t="s">
        <v>67</v>
      </c>
      <c r="K13" s="55">
        <f>IF(H8=1,G8,(IF(H9=1,G9,(IF(H10=1,G10,(IF(H11=1,G11,1.17)))))))</f>
        <v>1.17</v>
      </c>
      <c r="L13" s="49"/>
      <c r="N13" s="12"/>
      <c r="O13" s="12"/>
      <c r="P13" s="12"/>
      <c r="R13" s="12"/>
      <c r="S13" s="12"/>
      <c r="T13" s="12"/>
    </row>
    <row r="14" spans="1:20">
      <c r="A14" s="12"/>
      <c r="C14" t="s">
        <v>31</v>
      </c>
      <c r="D14">
        <v>3</v>
      </c>
      <c r="G14" s="12"/>
      <c r="H14" s="12"/>
      <c r="J14" s="23" t="s">
        <v>68</v>
      </c>
      <c r="K14" s="53">
        <f>IF(H18=2,G18,(IF(H19=2,G19,(IF(H20=2,G20,(IF(H21=2,G21,2.18)))))))</f>
        <v>2.1800000000000002</v>
      </c>
      <c r="L14" s="50"/>
      <c r="N14" s="12"/>
      <c r="O14" s="12"/>
      <c r="P14" s="12"/>
      <c r="R14" s="12"/>
      <c r="S14" s="12"/>
      <c r="T14" s="12"/>
    </row>
    <row r="15" spans="1:20">
      <c r="A15" s="6" t="s">
        <v>67</v>
      </c>
      <c r="B15" s="4">
        <v>11</v>
      </c>
      <c r="C15" s="5"/>
      <c r="D15" s="4"/>
      <c r="G15" s="12"/>
      <c r="H15" s="12"/>
      <c r="J15" s="7" t="s">
        <v>69</v>
      </c>
      <c r="K15" s="53">
        <f>IF(H18=1,G18,(IF(H19=1,G19,(IF(H20=1,G20,(IF(H21=1,G21,1.18)))))))</f>
        <v>1.18</v>
      </c>
      <c r="L15" s="50"/>
      <c r="R15" s="12"/>
      <c r="S15" s="12"/>
      <c r="T15" s="12"/>
    </row>
    <row r="16" spans="1:20">
      <c r="A16" s="22" t="s">
        <v>68</v>
      </c>
      <c r="B16" s="7">
        <v>27</v>
      </c>
      <c r="C16" s="8"/>
      <c r="D16" s="7"/>
      <c r="G16" s="12"/>
      <c r="H16" s="12"/>
      <c r="J16" s="10" t="s">
        <v>70</v>
      </c>
      <c r="K16" s="54">
        <f>IF(H8=2,G8,(IF(H9=2,G9,(IF(H10=2,G10,(IF(H11=2,G11,2.17)))))))</f>
        <v>2.17</v>
      </c>
      <c r="L16" s="51"/>
      <c r="R16" s="12"/>
      <c r="S16" s="12"/>
      <c r="T16" s="12"/>
    </row>
    <row r="17" spans="1:20">
      <c r="A17" s="6" t="s">
        <v>69</v>
      </c>
      <c r="B17" s="7">
        <v>37</v>
      </c>
      <c r="C17" s="8"/>
      <c r="D17" s="7"/>
      <c r="G17" t="s">
        <v>30</v>
      </c>
      <c r="H17">
        <v>18</v>
      </c>
      <c r="R17" s="12"/>
      <c r="S17" s="12"/>
      <c r="T17" s="12"/>
    </row>
    <row r="18" spans="1:20">
      <c r="A18" s="13" t="s">
        <v>70</v>
      </c>
      <c r="B18" s="10">
        <v>53</v>
      </c>
      <c r="C18" s="11"/>
      <c r="D18" s="10"/>
      <c r="F18" s="7" t="s">
        <v>67</v>
      </c>
      <c r="G18" s="38">
        <f>IF(D5=2,C5,(IF(D6=2,C6,(IF(D7=2,C7,(IF(D8=2,C8,2.1)))))))</f>
        <v>2.1</v>
      </c>
      <c r="H18" s="4"/>
      <c r="R18" s="12"/>
      <c r="S18" s="12"/>
      <c r="T18" s="12"/>
    </row>
    <row r="19" spans="1:20">
      <c r="A19" s="12"/>
      <c r="C19" s="44" t="s">
        <v>32</v>
      </c>
      <c r="D19">
        <v>4</v>
      </c>
      <c r="F19" s="7" t="s">
        <v>68</v>
      </c>
      <c r="G19" s="39">
        <f>IF(D10=2,C10,(IF(D11=2,C11,(IF(D12=2,C12,(IF(D13=2,C13,2.2)))))))</f>
        <v>2.2000000000000002</v>
      </c>
      <c r="H19" s="7"/>
      <c r="R19" s="12"/>
      <c r="S19" s="12"/>
      <c r="T19" s="12"/>
    </row>
    <row r="20" spans="1:20">
      <c r="A20" s="6" t="s">
        <v>67</v>
      </c>
      <c r="B20" s="4">
        <v>5</v>
      </c>
      <c r="C20" s="5"/>
      <c r="D20" s="4"/>
      <c r="F20" s="7" t="s">
        <v>69</v>
      </c>
      <c r="G20" s="39">
        <f>IF(D15=1,C15,(IF(D16=1,C16,(IF(D17=1,C17,(IF(D18=1,C18,1.3)))))))</f>
        <v>1.3</v>
      </c>
      <c r="H20" s="7"/>
      <c r="N20" s="12"/>
      <c r="O20" s="12"/>
      <c r="P20" s="52"/>
      <c r="R20" s="12"/>
      <c r="S20" s="12"/>
      <c r="T20" s="12"/>
    </row>
    <row r="21" spans="1:20">
      <c r="A21" s="22" t="s">
        <v>68</v>
      </c>
      <c r="B21" s="7">
        <v>21</v>
      </c>
      <c r="C21" s="8"/>
      <c r="D21" s="7"/>
      <c r="F21" s="7" t="s">
        <v>70</v>
      </c>
      <c r="G21" s="40">
        <f>IF(D20=1,C20,(IF(D21=1,C21,(IF(D22=1,C22,(IF(D23=1,C23,1.4)))))))</f>
        <v>1.4</v>
      </c>
      <c r="H21" s="10"/>
    </row>
    <row r="22" spans="1:20">
      <c r="A22" s="6" t="s">
        <v>69</v>
      </c>
      <c r="B22" s="7">
        <v>43</v>
      </c>
      <c r="C22" s="8"/>
      <c r="D22" s="7"/>
      <c r="F22" s="12"/>
      <c r="G22" s="12"/>
      <c r="H22" s="12"/>
      <c r="N22" s="34"/>
      <c r="O22" s="9" t="s">
        <v>16</v>
      </c>
      <c r="P22" s="34">
        <v>29</v>
      </c>
    </row>
    <row r="23" spans="1:20">
      <c r="A23" s="13" t="s">
        <v>70</v>
      </c>
      <c r="B23" s="10">
        <v>59</v>
      </c>
      <c r="C23" s="11"/>
      <c r="D23" s="10"/>
      <c r="F23" s="12"/>
      <c r="G23" s="12"/>
      <c r="H23" s="12"/>
      <c r="N23" s="7" t="s">
        <v>67</v>
      </c>
      <c r="O23" s="55">
        <f>IF(L13=1,K13,(IF(L14=1,K14,(IF(L15=1,K15,(IF(L16=1,K16,1.25)))))))</f>
        <v>1.25</v>
      </c>
      <c r="P23" s="49"/>
    </row>
    <row r="24" spans="1:20">
      <c r="B24" s="30"/>
      <c r="C24" t="s">
        <v>33</v>
      </c>
      <c r="D24">
        <v>5</v>
      </c>
      <c r="N24" s="23" t="s">
        <v>68</v>
      </c>
      <c r="O24" s="53">
        <f>IF(L13=2,K13,(IF(L14=2,K14,(IF(L15=2,K15,(IF(L16=2,K16,2.25)))))))</f>
        <v>2.25</v>
      </c>
      <c r="P24" s="50"/>
    </row>
    <row r="25" spans="1:20">
      <c r="A25" s="6" t="s">
        <v>67</v>
      </c>
      <c r="B25" s="4">
        <v>15</v>
      </c>
      <c r="C25" s="4"/>
      <c r="D25" s="21"/>
      <c r="N25" s="7" t="s">
        <v>69</v>
      </c>
      <c r="O25" s="53">
        <f>IF(L33=1,K33,(IF(L34=1,K34,(IF(L35=1,K35,(IF(L36=1,K36,1.26)))))))</f>
        <v>1.26</v>
      </c>
      <c r="P25" s="50"/>
    </row>
    <row r="26" spans="1:20">
      <c r="A26" s="22" t="s">
        <v>68</v>
      </c>
      <c r="B26" s="7">
        <v>31</v>
      </c>
      <c r="C26" s="7"/>
      <c r="D26" s="24"/>
      <c r="N26" s="10" t="s">
        <v>70</v>
      </c>
      <c r="O26" s="54">
        <f>IF(L33=2,K33,(IF(L34=2,K34,(IF(L35=2,K35,(IF(L36=2,K36,2.26)))))))</f>
        <v>2.2599999999999998</v>
      </c>
      <c r="P26" s="50"/>
    </row>
    <row r="27" spans="1:20">
      <c r="A27" s="6" t="s">
        <v>69</v>
      </c>
      <c r="B27" s="7">
        <v>33</v>
      </c>
      <c r="C27" s="7"/>
      <c r="D27" s="21"/>
      <c r="G27" t="s">
        <v>31</v>
      </c>
      <c r="H27">
        <v>19</v>
      </c>
    </row>
    <row r="28" spans="1:20">
      <c r="A28" s="13" t="s">
        <v>70</v>
      </c>
      <c r="B28" s="10">
        <v>49</v>
      </c>
      <c r="C28" s="10"/>
      <c r="D28" s="25"/>
      <c r="F28" s="7" t="s">
        <v>67</v>
      </c>
      <c r="G28" s="38">
        <f>IF(D25=1,C25,(IF(D26=1,C26,(IF(D27=1,C27,(IF(D28=1,C28,1.5)))))))</f>
        <v>1.5</v>
      </c>
      <c r="H28" s="4"/>
      <c r="P28" s="34"/>
    </row>
    <row r="29" spans="1:20">
      <c r="A29" s="12"/>
      <c r="C29" t="s">
        <v>34</v>
      </c>
      <c r="D29">
        <v>6</v>
      </c>
      <c r="F29" s="7" t="s">
        <v>68</v>
      </c>
      <c r="G29" s="39">
        <f>IF(D30=1,C30,(IF(D31=1,C31,(IF(D32=1,C32,(IF(D33=1,C33,1.6)))))))</f>
        <v>1.6</v>
      </c>
      <c r="H29" s="7"/>
      <c r="P29" s="34"/>
    </row>
    <row r="30" spans="1:20">
      <c r="A30" s="6" t="s">
        <v>67</v>
      </c>
      <c r="B30" s="4">
        <v>7</v>
      </c>
      <c r="C30" s="5"/>
      <c r="D30" s="4"/>
      <c r="F30" s="7" t="s">
        <v>69</v>
      </c>
      <c r="G30" s="39">
        <f>IF(D35=2,C35,(IF(D36=2,C36,(IF(D37=2,C37,(IF(D38=2,C38,2.7)))))))</f>
        <v>2.7</v>
      </c>
      <c r="H30" s="7"/>
      <c r="P30" s="34"/>
    </row>
    <row r="31" spans="1:20">
      <c r="A31" s="22" t="s">
        <v>68</v>
      </c>
      <c r="B31" s="7">
        <v>24</v>
      </c>
      <c r="C31" s="8"/>
      <c r="D31" s="7"/>
      <c r="F31" s="7" t="s">
        <v>70</v>
      </c>
      <c r="G31" s="40">
        <f>IF(D40=2,C40,(IF(D41=2,C41,(IF(D42=2,C42,(IF(D43=2,C43,2.8)))))))</f>
        <v>2.8</v>
      </c>
      <c r="H31" s="10"/>
      <c r="P31" s="34"/>
    </row>
    <row r="32" spans="1:20">
      <c r="A32" s="6" t="s">
        <v>69</v>
      </c>
      <c r="B32" s="7">
        <v>41</v>
      </c>
      <c r="C32" s="8"/>
      <c r="D32" s="7"/>
      <c r="K32" s="2" t="s">
        <v>17</v>
      </c>
      <c r="L32" s="34">
        <v>26</v>
      </c>
      <c r="N32" s="12"/>
      <c r="O32" s="12"/>
      <c r="P32" s="52"/>
      <c r="R32" s="12"/>
      <c r="S32" s="106"/>
      <c r="T32" s="52"/>
    </row>
    <row r="33" spans="1:20">
      <c r="A33" s="13" t="s">
        <v>70</v>
      </c>
      <c r="B33" s="10">
        <v>57</v>
      </c>
      <c r="C33" s="11"/>
      <c r="D33" s="10"/>
      <c r="J33" s="7" t="s">
        <v>67</v>
      </c>
      <c r="K33" s="55">
        <f>IF(H28=1,G28,(IF(H29=1,G29,(IF(H30=1,G30,(IF(H31=1,G31,1.19)))))))</f>
        <v>1.19</v>
      </c>
      <c r="L33" s="49"/>
      <c r="N33" s="12"/>
      <c r="O33" s="12"/>
      <c r="P33" s="52"/>
      <c r="R33" s="12"/>
      <c r="S33" s="67"/>
      <c r="T33" s="12"/>
    </row>
    <row r="34" spans="1:20">
      <c r="A34" s="12"/>
      <c r="C34" t="s">
        <v>35</v>
      </c>
      <c r="D34">
        <v>7</v>
      </c>
      <c r="J34" s="23" t="s">
        <v>68</v>
      </c>
      <c r="K34" s="104">
        <f>IF(H38=2,G38,(IF(H39=2,G39,(IF(H40=2,G40,(IF(H41=2,G41,2.2)))))))</f>
        <v>2.2000000000000002</v>
      </c>
      <c r="L34" s="50"/>
      <c r="N34" s="12"/>
      <c r="O34" s="12"/>
      <c r="P34" s="52"/>
      <c r="R34" s="12"/>
      <c r="S34" s="67"/>
      <c r="T34" s="12"/>
    </row>
    <row r="35" spans="1:20">
      <c r="A35" s="6" t="s">
        <v>67</v>
      </c>
      <c r="B35" s="4">
        <v>9</v>
      </c>
      <c r="C35" s="5"/>
      <c r="D35" s="4"/>
      <c r="J35" s="7" t="s">
        <v>69</v>
      </c>
      <c r="K35" s="104">
        <f>IF(H38=1,G38,(IF(H39=1,G39,(IF(H40=1,G40,(IF(H41=1,G41,1.2)))))))</f>
        <v>1.2</v>
      </c>
      <c r="L35" s="50"/>
      <c r="R35" s="12"/>
      <c r="S35" s="67"/>
      <c r="T35" s="12"/>
    </row>
    <row r="36" spans="1:20">
      <c r="A36" s="22" t="s">
        <v>68</v>
      </c>
      <c r="B36" s="7">
        <v>25</v>
      </c>
      <c r="C36" s="8"/>
      <c r="D36" s="7"/>
      <c r="J36" s="10" t="s">
        <v>70</v>
      </c>
      <c r="K36" s="54">
        <f>IF(H28=2,G28,(IF(H29=2,G29,(IF(H30=2,G30,(IF(H31=2,G31,2.19)))))))</f>
        <v>2.19</v>
      </c>
      <c r="L36" s="51"/>
      <c r="R36" s="12"/>
      <c r="S36" s="67"/>
      <c r="T36" s="12"/>
    </row>
    <row r="37" spans="1:20">
      <c r="A37" s="6" t="s">
        <v>69</v>
      </c>
      <c r="B37" s="7">
        <v>39</v>
      </c>
      <c r="C37" s="8"/>
      <c r="D37" s="7"/>
      <c r="G37" t="s">
        <v>32</v>
      </c>
      <c r="H37">
        <v>20</v>
      </c>
      <c r="R37" s="12"/>
      <c r="S37" s="12"/>
      <c r="T37" s="12"/>
    </row>
    <row r="38" spans="1:20">
      <c r="A38" s="13" t="s">
        <v>70</v>
      </c>
      <c r="B38" s="10">
        <v>55</v>
      </c>
      <c r="C38" s="11"/>
      <c r="D38" s="10"/>
      <c r="F38" s="7" t="s">
        <v>67</v>
      </c>
      <c r="G38" s="38">
        <f>IF(D25=2,C25,(IF(D26=2,C26,(IF(D27=2,C27,(IF(D28=2,C28,2.5)))))))</f>
        <v>2.5</v>
      </c>
      <c r="H38" s="4"/>
      <c r="R38" s="12"/>
      <c r="S38" s="12"/>
      <c r="T38" s="12"/>
    </row>
    <row r="39" spans="1:20">
      <c r="A39" s="12"/>
      <c r="C39" t="s">
        <v>36</v>
      </c>
      <c r="D39">
        <v>8</v>
      </c>
      <c r="F39" s="7" t="s">
        <v>68</v>
      </c>
      <c r="G39" s="39">
        <f>IF(D30=2,C30,(IF(D31=2,C31,(IF(D32=2,C32,(IF(D33=2,C33,2.6)))))))</f>
        <v>2.6</v>
      </c>
      <c r="H39" s="7"/>
      <c r="R39" s="12"/>
      <c r="S39" s="12"/>
      <c r="T39" s="12"/>
    </row>
    <row r="40" spans="1:20">
      <c r="A40" s="6" t="s">
        <v>67</v>
      </c>
      <c r="B40" s="4">
        <v>3</v>
      </c>
      <c r="C40" s="5"/>
      <c r="D40" s="4"/>
      <c r="F40" s="7" t="s">
        <v>69</v>
      </c>
      <c r="G40" s="39">
        <f>IF(D35=1,C35,(IF(D36=1,C36,(IF(D37=1,C37,(IF(D38=1,C38,1.7)))))))</f>
        <v>1.7</v>
      </c>
      <c r="H40" s="7"/>
      <c r="N40" s="12"/>
      <c r="O40" s="12"/>
      <c r="P40" s="12"/>
      <c r="R40" s="12"/>
      <c r="S40" s="12"/>
      <c r="T40" s="12"/>
    </row>
    <row r="41" spans="1:20">
      <c r="A41" s="22" t="s">
        <v>68</v>
      </c>
      <c r="B41" s="7">
        <v>19</v>
      </c>
      <c r="C41" s="8"/>
      <c r="D41" s="7"/>
      <c r="F41" s="7" t="s">
        <v>70</v>
      </c>
      <c r="G41" s="40">
        <f>IF(D40=1,C40,(IF(D41=1,C41,(IF(D42=1,C42,(IF(D43=1,C43,1.8)))))))</f>
        <v>1.8</v>
      </c>
      <c r="H41" s="10"/>
      <c r="N41" s="12"/>
      <c r="O41" s="12"/>
      <c r="P41" s="12"/>
      <c r="R41" s="12"/>
      <c r="S41" s="12"/>
      <c r="T41" s="12"/>
    </row>
    <row r="42" spans="1:20">
      <c r="A42" s="6" t="s">
        <v>69</v>
      </c>
      <c r="B42" s="7">
        <v>45</v>
      </c>
      <c r="C42" s="8"/>
      <c r="D42" s="7"/>
      <c r="L42" s="34"/>
      <c r="N42" s="34"/>
      <c r="O42" s="9"/>
      <c r="P42" s="34"/>
      <c r="S42" s="9" t="s">
        <v>3</v>
      </c>
      <c r="T42" s="34">
        <v>31</v>
      </c>
    </row>
    <row r="43" spans="1:20">
      <c r="A43" s="13" t="s">
        <v>70</v>
      </c>
      <c r="B43" s="10">
        <v>61</v>
      </c>
      <c r="C43" s="11"/>
      <c r="D43" s="10"/>
      <c r="L43" s="34"/>
      <c r="N43" s="12"/>
      <c r="O43" s="67"/>
      <c r="P43" s="12"/>
      <c r="R43" s="7" t="s">
        <v>67</v>
      </c>
      <c r="S43" s="55">
        <f>IF(P23=1,O23,(IF(P24=1,O24,(IF(P25=1,O25,(IF(P26=1,O26,1.29)))))))</f>
        <v>1.29</v>
      </c>
      <c r="T43" s="4"/>
    </row>
    <row r="44" spans="1:20">
      <c r="C44" t="s">
        <v>37</v>
      </c>
      <c r="D44">
        <v>9</v>
      </c>
      <c r="L44" s="34"/>
      <c r="N44" s="12"/>
      <c r="O44" s="67"/>
      <c r="P44" s="12"/>
      <c r="R44" s="23" t="s">
        <v>68</v>
      </c>
      <c r="S44" s="53">
        <f>IF(P23=2,O23,(IF(P24=2,O24,(IF(P25=2,O25,(IF(P26=2,O26,2.29)))))))</f>
        <v>2.29</v>
      </c>
      <c r="T44" s="7"/>
    </row>
    <row r="45" spans="1:20">
      <c r="A45" s="6" t="s">
        <v>67</v>
      </c>
      <c r="B45" s="7">
        <v>4</v>
      </c>
      <c r="C45" s="7"/>
      <c r="D45" s="21"/>
      <c r="N45" s="12"/>
      <c r="O45" s="67"/>
      <c r="P45" s="12"/>
      <c r="R45" s="7" t="s">
        <v>69</v>
      </c>
      <c r="S45" s="104">
        <f>IF(P63=1,O63,(IF(P64=1,O64,(IF(P65=1,O65,(IF(P66=1,O66,1.3)))))))</f>
        <v>1.3</v>
      </c>
      <c r="T45" s="7"/>
    </row>
    <row r="46" spans="1:20">
      <c r="A46" s="22" t="s">
        <v>68</v>
      </c>
      <c r="B46" s="23">
        <v>20</v>
      </c>
      <c r="C46" s="23"/>
      <c r="D46" s="24"/>
      <c r="N46" s="12"/>
      <c r="O46" s="67"/>
      <c r="P46" s="12"/>
      <c r="R46" s="10" t="s">
        <v>70</v>
      </c>
      <c r="S46" s="107">
        <f>IF(P63=2,O63,(IF(P64=2,O64,(IF(P65=2,O65,(IF(P66=2,O66,2.3)))))))</f>
        <v>2.2999999999999998</v>
      </c>
      <c r="T46" s="10"/>
    </row>
    <row r="47" spans="1:20">
      <c r="A47" s="6" t="s">
        <v>69</v>
      </c>
      <c r="B47" s="7">
        <v>46</v>
      </c>
      <c r="C47" s="7"/>
      <c r="D47" s="21"/>
      <c r="G47" t="s">
        <v>33</v>
      </c>
      <c r="H47">
        <v>21</v>
      </c>
    </row>
    <row r="48" spans="1:20">
      <c r="A48" s="13" t="s">
        <v>70</v>
      </c>
      <c r="B48" s="10">
        <v>62</v>
      </c>
      <c r="C48" s="10"/>
      <c r="D48" s="25"/>
      <c r="F48" s="7" t="s">
        <v>67</v>
      </c>
      <c r="G48" s="38">
        <f>IF(D45=1,C45,(IF(D46=1,C46,(IF(D47=1,C47,(IF(D48=1,C48,1.9)))))))</f>
        <v>1.9</v>
      </c>
      <c r="H48" s="4"/>
    </row>
    <row r="49" spans="1:16">
      <c r="A49" s="12"/>
      <c r="C49" t="s">
        <v>38</v>
      </c>
      <c r="D49">
        <v>10</v>
      </c>
      <c r="F49" s="7" t="s">
        <v>68</v>
      </c>
      <c r="G49" s="105">
        <f>IF(D50=1,C50,(IF(D51=1,C51,(IF(D52=1,C52,(IF(D53=1,C53,1.1)))))))</f>
        <v>1.1000000000000001</v>
      </c>
      <c r="H49" s="7"/>
    </row>
    <row r="50" spans="1:16">
      <c r="A50" s="6" t="s">
        <v>67</v>
      </c>
      <c r="B50" s="4">
        <v>10</v>
      </c>
      <c r="C50" s="5"/>
      <c r="D50" s="4"/>
      <c r="F50" s="7" t="s">
        <v>69</v>
      </c>
      <c r="G50" s="39">
        <f>IF(D55=2,C55,(IF(D56=2,C56,(IF(D57=2,C57,(IF(D58=2,C58,2.11)))))))</f>
        <v>2.11</v>
      </c>
      <c r="H50" s="7"/>
    </row>
    <row r="51" spans="1:16">
      <c r="A51" s="22" t="s">
        <v>68</v>
      </c>
      <c r="B51" s="7">
        <v>26</v>
      </c>
      <c r="C51" s="8"/>
      <c r="D51" s="7"/>
      <c r="F51" s="7" t="s">
        <v>70</v>
      </c>
      <c r="G51" s="40">
        <f>IF(D60=2,C60,(IF(D61=2,C61,(IF(D62=2,C62,(IF(D63=2,C63,2.12)))))))</f>
        <v>2.12</v>
      </c>
      <c r="H51" s="10"/>
    </row>
    <row r="52" spans="1:16">
      <c r="A52" s="6" t="s">
        <v>69</v>
      </c>
      <c r="B52" s="7">
        <v>40</v>
      </c>
      <c r="C52" s="8"/>
      <c r="D52" s="7"/>
      <c r="K52" s="2" t="s">
        <v>20</v>
      </c>
      <c r="L52" s="34">
        <v>27</v>
      </c>
    </row>
    <row r="53" spans="1:16">
      <c r="A53" s="13" t="s">
        <v>70</v>
      </c>
      <c r="B53" s="10">
        <v>56</v>
      </c>
      <c r="C53" s="11"/>
      <c r="D53" s="10"/>
      <c r="J53" s="7" t="s">
        <v>67</v>
      </c>
      <c r="K53" s="55">
        <f>IF(H48=1,G48,(IF(H49=1,G49,(IF(H50=1,G50,(IF(H51=1,G51,1.21)))))))</f>
        <v>1.21</v>
      </c>
      <c r="L53" s="49"/>
    </row>
    <row r="54" spans="1:16">
      <c r="A54" s="12"/>
      <c r="C54" t="s">
        <v>39</v>
      </c>
      <c r="D54">
        <v>11</v>
      </c>
      <c r="J54" s="23" t="s">
        <v>68</v>
      </c>
      <c r="K54" s="53">
        <f>IF(H58=2,G58,(IF(H59=2,G59,(IF(H60=2,G60,(IF(H61=2,G61,2.22)))))))</f>
        <v>2.2200000000000002</v>
      </c>
      <c r="L54" s="50"/>
    </row>
    <row r="55" spans="1:16">
      <c r="A55" s="6" t="s">
        <v>67</v>
      </c>
      <c r="B55" s="4">
        <v>16</v>
      </c>
      <c r="C55" s="5"/>
      <c r="D55" s="4"/>
      <c r="J55" s="7" t="s">
        <v>69</v>
      </c>
      <c r="K55" s="53">
        <f>IF(H58=1,G58,(IF(H59=1,G59,(IF(H60=1,G60,(IF(H61=1,G61,1.22)))))))</f>
        <v>1.22</v>
      </c>
      <c r="L55" s="50"/>
    </row>
    <row r="56" spans="1:16">
      <c r="A56" s="22" t="s">
        <v>68</v>
      </c>
      <c r="B56" s="7">
        <v>32</v>
      </c>
      <c r="C56" s="8"/>
      <c r="D56" s="7"/>
      <c r="J56" s="10" t="s">
        <v>70</v>
      </c>
      <c r="K56" s="54">
        <f>IF(H48=2,G48,(IF(H49=2,G49,(IF(H50=2,G50,(IF(H51=2,G51,2.21)))))))</f>
        <v>2.21</v>
      </c>
      <c r="L56" s="51"/>
    </row>
    <row r="57" spans="1:16">
      <c r="A57" s="6" t="s">
        <v>69</v>
      </c>
      <c r="B57" s="7">
        <v>34</v>
      </c>
      <c r="C57" s="8"/>
      <c r="D57" s="7"/>
      <c r="G57" t="s">
        <v>34</v>
      </c>
      <c r="H57">
        <v>22</v>
      </c>
    </row>
    <row r="58" spans="1:16">
      <c r="A58" s="13" t="s">
        <v>70</v>
      </c>
      <c r="B58" s="10">
        <v>50</v>
      </c>
      <c r="C58" s="11"/>
      <c r="D58" s="10"/>
      <c r="F58" s="7" t="s">
        <v>67</v>
      </c>
      <c r="G58" s="38">
        <f>IF(D45=2,C45,(IF(D46=2,C46,(IF(D47=2,C47,(IF(D48=2,C48,2.9)))))))</f>
        <v>2.9</v>
      </c>
      <c r="H58" s="4"/>
    </row>
    <row r="59" spans="1:16">
      <c r="A59" s="12"/>
      <c r="C59" t="s">
        <v>40</v>
      </c>
      <c r="D59">
        <v>12</v>
      </c>
      <c r="E59" s="31"/>
      <c r="F59" s="7" t="s">
        <v>68</v>
      </c>
      <c r="G59" s="39">
        <f>IF(D50=2,C50,(IF(D51=2,C51,(IF(D52=2,C52,(IF(D53=2,C53,2.1)))))))</f>
        <v>2.1</v>
      </c>
      <c r="H59" s="7"/>
    </row>
    <row r="60" spans="1:16">
      <c r="A60" s="6" t="s">
        <v>67</v>
      </c>
      <c r="B60" s="4">
        <v>6</v>
      </c>
      <c r="C60" s="5"/>
      <c r="D60" s="4"/>
      <c r="E60" s="31"/>
      <c r="F60" s="7" t="s">
        <v>69</v>
      </c>
      <c r="G60" s="39">
        <f>IF(D55=1,C55,(IF(D56=1,C56,(IF(D57=1,C57,(IF(D58=1,C58,1.11)))))))</f>
        <v>1.1100000000000001</v>
      </c>
      <c r="H60" s="7"/>
    </row>
    <row r="61" spans="1:16">
      <c r="A61" s="22" t="s">
        <v>68</v>
      </c>
      <c r="B61" s="7">
        <v>22</v>
      </c>
      <c r="C61" s="8"/>
      <c r="D61" s="7"/>
      <c r="F61" s="7" t="s">
        <v>70</v>
      </c>
      <c r="G61" s="40">
        <f>IF(D60=1,C60,(IF(D61=1,C61,(IF(D62=1,C62,(IF(D63=1,C63,1.12)))))))</f>
        <v>1.1200000000000001</v>
      </c>
      <c r="H61" s="10"/>
    </row>
    <row r="62" spans="1:16">
      <c r="A62" s="6" t="s">
        <v>69</v>
      </c>
      <c r="B62" s="7">
        <v>44</v>
      </c>
      <c r="C62" s="8"/>
      <c r="D62" s="7"/>
      <c r="N62" s="34"/>
      <c r="O62" s="9" t="s">
        <v>19</v>
      </c>
      <c r="P62" s="34">
        <v>30</v>
      </c>
    </row>
    <row r="63" spans="1:16">
      <c r="A63" s="13" t="s">
        <v>70</v>
      </c>
      <c r="B63" s="10">
        <v>60</v>
      </c>
      <c r="C63" s="11"/>
      <c r="D63" s="10"/>
      <c r="N63" s="7" t="s">
        <v>67</v>
      </c>
      <c r="O63" s="55">
        <f>IF(L53=1,K53,(IF(L54=1,K54,(IF(L55=1,K55,(IF(L56=1,K56,1.27)))))))</f>
        <v>1.27</v>
      </c>
      <c r="P63" s="4"/>
    </row>
    <row r="64" spans="1:16">
      <c r="C64" t="s">
        <v>41</v>
      </c>
      <c r="D64">
        <v>13</v>
      </c>
      <c r="N64" s="23" t="s">
        <v>68</v>
      </c>
      <c r="O64" s="53">
        <f>IF(L53=2,K53,(IF(L54=2,K54,(IF(L55=2,K55,(IF(L56=2,K56,2.27)))))))</f>
        <v>2.27</v>
      </c>
      <c r="P64" s="7"/>
    </row>
    <row r="65" spans="1:16">
      <c r="A65" s="6" t="s">
        <v>67</v>
      </c>
      <c r="B65" s="4">
        <v>12</v>
      </c>
      <c r="C65" s="5"/>
      <c r="D65" s="4"/>
      <c r="N65" s="7" t="s">
        <v>69</v>
      </c>
      <c r="O65" s="53">
        <f>IF(L73=1,K73,(IF(L74=1,K74,(IF(L75=1,K75,(IF(L76=1,K76,1.28)))))))</f>
        <v>1.28</v>
      </c>
      <c r="P65" s="7"/>
    </row>
    <row r="66" spans="1:16">
      <c r="A66" s="22" t="s">
        <v>68</v>
      </c>
      <c r="B66" s="7">
        <v>28</v>
      </c>
      <c r="C66" s="8"/>
      <c r="D66" s="7"/>
      <c r="N66" s="10" t="s">
        <v>70</v>
      </c>
      <c r="O66" s="54">
        <f>IF(L73=2,K73,(IF(L74=2,K74,(IF(L75=2,K75,(IF(L76=2,K76,2.28)))))))</f>
        <v>2.2799999999999998</v>
      </c>
      <c r="P66" s="7"/>
    </row>
    <row r="67" spans="1:16">
      <c r="A67" s="6" t="s">
        <v>69</v>
      </c>
      <c r="B67" s="7">
        <v>38</v>
      </c>
      <c r="C67" s="8"/>
      <c r="D67" s="7"/>
      <c r="G67" t="s">
        <v>35</v>
      </c>
      <c r="H67">
        <v>23</v>
      </c>
    </row>
    <row r="68" spans="1:16">
      <c r="A68" s="13" t="s">
        <v>70</v>
      </c>
      <c r="B68" s="10">
        <v>54</v>
      </c>
      <c r="C68" s="11"/>
      <c r="D68" s="10"/>
      <c r="F68" s="7" t="s">
        <v>67</v>
      </c>
      <c r="G68" s="38">
        <f>IF(D65=1,C65,(IF(D66=1,C66,(IF(D67=1,C67,(IF(D68=1,C68,1.13)))))))</f>
        <v>1.1299999999999999</v>
      </c>
      <c r="H68" s="4"/>
    </row>
    <row r="69" spans="1:16">
      <c r="A69" s="12"/>
      <c r="C69" t="s">
        <v>42</v>
      </c>
      <c r="D69">
        <v>14</v>
      </c>
      <c r="F69" s="7" t="s">
        <v>68</v>
      </c>
      <c r="G69" s="39">
        <f>IF(D70=1,C70,(IF(D71=1,C71,(IF(D72=1,C72,(IF(D73=1,C73,1.14)))))))</f>
        <v>1.1399999999999999</v>
      </c>
      <c r="H69" s="7"/>
    </row>
    <row r="70" spans="1:16">
      <c r="A70" s="6" t="s">
        <v>67</v>
      </c>
      <c r="B70" s="4">
        <v>8</v>
      </c>
      <c r="C70" s="5"/>
      <c r="D70" s="4"/>
      <c r="F70" s="7" t="s">
        <v>69</v>
      </c>
      <c r="G70" s="39">
        <f>IF(D75=2,C75,(IF(D76=2,C76,(IF(D77=2,C77,(IF(D78=2,C78,2.15)))))))</f>
        <v>2.15</v>
      </c>
      <c r="H70" s="7"/>
    </row>
    <row r="71" spans="1:16">
      <c r="A71" s="22" t="s">
        <v>68</v>
      </c>
      <c r="B71" s="7">
        <v>23</v>
      </c>
      <c r="C71" s="8"/>
      <c r="D71" s="7"/>
      <c r="F71" s="7" t="s">
        <v>70</v>
      </c>
      <c r="G71" s="40">
        <f>IF(D80=2,C80,(IF(D81=2,C81,(IF(D82=2,C82,(IF(D83=2,C83,2.16)))))))</f>
        <v>2.16</v>
      </c>
      <c r="H71" s="10"/>
    </row>
    <row r="72" spans="1:16">
      <c r="A72" s="6" t="s">
        <v>69</v>
      </c>
      <c r="B72" s="7">
        <v>42</v>
      </c>
      <c r="C72" s="8"/>
      <c r="D72" s="7"/>
      <c r="K72" s="2" t="s">
        <v>25</v>
      </c>
      <c r="L72" s="34">
        <v>28</v>
      </c>
    </row>
    <row r="73" spans="1:16">
      <c r="A73" s="13" t="s">
        <v>70</v>
      </c>
      <c r="B73" s="10">
        <v>58</v>
      </c>
      <c r="C73" s="11"/>
      <c r="D73" s="10"/>
      <c r="J73" s="7" t="s">
        <v>67</v>
      </c>
      <c r="K73" s="55">
        <f>IF(H68=1,G68,(IF(H69=1,G69,(IF(H70=1,G70,(IF(H71=1,G71,1.23)))))))</f>
        <v>1.23</v>
      </c>
      <c r="L73" s="4"/>
    </row>
    <row r="74" spans="1:16">
      <c r="A74" s="12"/>
      <c r="C74" t="s">
        <v>43</v>
      </c>
      <c r="D74">
        <v>15</v>
      </c>
      <c r="J74" s="23" t="s">
        <v>68</v>
      </c>
      <c r="K74" s="53">
        <f>IF(H78=2,G78,(IF(H79=2,G79,(IF(H80=2,G80,(IF(H81=2,G81,2.24)))))))</f>
        <v>2.2400000000000002</v>
      </c>
      <c r="L74" s="7"/>
    </row>
    <row r="75" spans="1:16">
      <c r="A75" s="6" t="s">
        <v>67</v>
      </c>
      <c r="B75" s="4">
        <v>14</v>
      </c>
      <c r="C75" s="5"/>
      <c r="D75" s="4"/>
      <c r="J75" s="7" t="s">
        <v>69</v>
      </c>
      <c r="K75" s="53">
        <f>IF(H78=1,G78,(IF(H79=1,G79,(IF(H80=1,G80,(IF(H81=1,G81,1.24)))))))</f>
        <v>1.24</v>
      </c>
      <c r="L75" s="7"/>
    </row>
    <row r="76" spans="1:16">
      <c r="A76" s="22" t="s">
        <v>68</v>
      </c>
      <c r="B76" s="7">
        <v>30</v>
      </c>
      <c r="C76" s="8"/>
      <c r="D76" s="7"/>
      <c r="J76" s="10" t="s">
        <v>70</v>
      </c>
      <c r="K76" s="54">
        <f>IF(H68=2,G68,(IF(H69=2,G69,(IF(H70=2,G70,(IF(H71=2,G71,2.23)))))))</f>
        <v>2.23</v>
      </c>
      <c r="L76" s="10"/>
    </row>
    <row r="77" spans="1:16">
      <c r="A77" s="6" t="s">
        <v>69</v>
      </c>
      <c r="B77" s="7">
        <v>36</v>
      </c>
      <c r="C77" s="8"/>
      <c r="D77" s="7"/>
      <c r="G77" t="s">
        <v>36</v>
      </c>
      <c r="H77">
        <v>24</v>
      </c>
    </row>
    <row r="78" spans="1:16">
      <c r="A78" s="13" t="s">
        <v>70</v>
      </c>
      <c r="B78" s="10">
        <v>52</v>
      </c>
      <c r="C78" s="11"/>
      <c r="D78" s="10"/>
      <c r="F78" s="7" t="s">
        <v>67</v>
      </c>
      <c r="G78" s="38">
        <f>IF(D65=2,C65,(IF(D66=2,C66,(IF(D67=2,C67,(IF(D68=2,C68,2.13)))))))</f>
        <v>2.13</v>
      </c>
      <c r="H78" s="4"/>
      <c r="K78" s="32"/>
    </row>
    <row r="79" spans="1:16">
      <c r="A79" s="12"/>
      <c r="C79" t="s">
        <v>44</v>
      </c>
      <c r="D79">
        <v>16</v>
      </c>
      <c r="F79" s="7" t="s">
        <v>68</v>
      </c>
      <c r="G79" s="39">
        <f>IF(D70=2,C70,(IF(D71=2,C71,(IF(D72=2,C72,(IF(D73=2,C73,2.14)))))))</f>
        <v>2.14</v>
      </c>
      <c r="H79" s="7"/>
      <c r="L79" s="31"/>
    </row>
    <row r="80" spans="1:16">
      <c r="A80" s="6" t="s">
        <v>67</v>
      </c>
      <c r="B80" s="4">
        <v>2</v>
      </c>
      <c r="C80" s="5"/>
      <c r="D80" s="4"/>
      <c r="F80" s="7" t="s">
        <v>69</v>
      </c>
      <c r="G80" s="39">
        <f>IF(D75=1,C75,(IF(D76=1,C76,(IF(D77=1,C77,(IF(D78=1,C78,1.15)))))))</f>
        <v>1.1499999999999999</v>
      </c>
      <c r="H80" s="7"/>
    </row>
    <row r="81" spans="1:8">
      <c r="A81" s="22" t="s">
        <v>68</v>
      </c>
      <c r="B81" s="7">
        <v>18</v>
      </c>
      <c r="C81" s="8"/>
      <c r="D81" s="7"/>
      <c r="F81" s="7" t="s">
        <v>70</v>
      </c>
      <c r="G81" s="40">
        <f>IF(D80=1,C80,(IF(D81=1,C81,(IF(D82=1,C82,(IF(D83=1,C83,1.16)))))))</f>
        <v>1.1599999999999999</v>
      </c>
      <c r="H81" s="10"/>
    </row>
    <row r="82" spans="1:8">
      <c r="A82" s="6" t="s">
        <v>69</v>
      </c>
      <c r="B82" s="7">
        <v>48</v>
      </c>
      <c r="C82" s="8"/>
      <c r="D82" s="7"/>
    </row>
    <row r="83" spans="1:8">
      <c r="A83" s="13" t="s">
        <v>70</v>
      </c>
      <c r="B83" s="10">
        <v>63</v>
      </c>
      <c r="C83" s="11"/>
      <c r="D83" s="10"/>
    </row>
    <row r="84" spans="1:8">
      <c r="A84" s="12"/>
      <c r="B84" s="12"/>
      <c r="C84" s="12"/>
      <c r="D84" s="12"/>
    </row>
    <row r="85" spans="1:8">
      <c r="A85" s="12"/>
      <c r="B85" s="12"/>
      <c r="C85" s="12"/>
      <c r="D85" s="12"/>
    </row>
    <row r="86" spans="1:8">
      <c r="A86" s="12"/>
      <c r="B86" s="12"/>
      <c r="C86" s="12"/>
      <c r="D86" s="12"/>
    </row>
    <row r="87" spans="1:8">
      <c r="A87" s="12"/>
      <c r="B87" s="12"/>
      <c r="C87" s="12"/>
      <c r="D87" s="12"/>
    </row>
    <row r="88" spans="1:8">
      <c r="A88" s="12"/>
      <c r="B88" s="12"/>
      <c r="C88" s="12"/>
      <c r="D88" s="12"/>
    </row>
    <row r="104" spans="3:4">
      <c r="C104" s="31"/>
      <c r="D104" s="31"/>
    </row>
  </sheetData>
  <phoneticPr fontId="0" type="noConversion"/>
  <pageMargins left="0.75" right="0.75" top="1" bottom="1" header="0.5" footer="0.5"/>
  <pageSetup paperSize="9" scale="59" orientation="portrait" horizontalDpi="360" verticalDpi="300"/>
  <headerFooter alignWithMargins="0"/>
  <rowBreaks count="1" manualBreakCount="1">
    <brk id="84" max="16383" man="1"/>
  </rowBreaks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Q33"/>
  <sheetViews>
    <sheetView topLeftCell="B1" workbookViewId="0">
      <selection activeCell="EY28" sqref="EY28"/>
    </sheetView>
  </sheetViews>
  <sheetFormatPr baseColWidth="10" defaultColWidth="8.83203125" defaultRowHeight="13"/>
  <cols>
    <col min="1" max="1" width="3.33203125" customWidth="1"/>
    <col min="2" max="2" width="2.83203125" customWidth="1"/>
    <col min="3" max="3" width="17.1640625" customWidth="1"/>
    <col min="4" max="5" width="3.5" customWidth="1"/>
    <col min="6" max="6" width="3" customWidth="1"/>
    <col min="7" max="7" width="15.6640625" customWidth="1"/>
    <col min="8" max="8" width="4.83203125" customWidth="1"/>
    <col min="9" max="9" width="2.83203125" customWidth="1"/>
    <col min="10" max="10" width="3.1640625" customWidth="1"/>
    <col min="11" max="11" width="15.6640625" customWidth="1"/>
    <col min="12" max="12" width="3.5" customWidth="1"/>
    <col min="13" max="13" width="4.1640625" customWidth="1"/>
    <col min="14" max="14" width="2.83203125" customWidth="1"/>
    <col min="15" max="15" width="15.6640625" customWidth="1"/>
    <col min="16" max="16" width="3.6640625" customWidth="1"/>
  </cols>
  <sheetData>
    <row r="2" spans="1:17">
      <c r="A2" s="2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>
      <c r="A4" s="2" t="s">
        <v>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s="34" customFormat="1">
      <c r="A5" s="34" t="s">
        <v>47</v>
      </c>
      <c r="D5" s="34">
        <v>1</v>
      </c>
    </row>
    <row r="6" spans="1:17">
      <c r="A6" s="68" t="s">
        <v>67</v>
      </c>
      <c r="B6" s="60">
        <v>1</v>
      </c>
      <c r="C6" s="61" t="s">
        <v>2</v>
      </c>
      <c r="D6" s="60"/>
      <c r="E6" s="6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>
      <c r="A7" s="64" t="s">
        <v>69</v>
      </c>
      <c r="B7" s="58">
        <v>3</v>
      </c>
      <c r="C7" s="62" t="s">
        <v>2</v>
      </c>
      <c r="D7" s="58"/>
      <c r="E7" s="65"/>
      <c r="F7" s="2" t="s">
        <v>48</v>
      </c>
      <c r="G7" s="56"/>
      <c r="H7" s="56"/>
      <c r="I7" s="56"/>
      <c r="J7" s="2" t="s">
        <v>49</v>
      </c>
      <c r="K7" s="56"/>
      <c r="L7" s="56"/>
      <c r="M7" s="56"/>
      <c r="N7" s="2" t="s">
        <v>50</v>
      </c>
      <c r="O7" s="56"/>
      <c r="P7" s="56"/>
    </row>
    <row r="8" spans="1:17">
      <c r="A8" s="64" t="s">
        <v>70</v>
      </c>
      <c r="B8" s="58">
        <v>6</v>
      </c>
      <c r="C8" s="62" t="s">
        <v>2</v>
      </c>
      <c r="D8" s="58"/>
      <c r="E8" s="65"/>
      <c r="F8" s="34" t="s">
        <v>51</v>
      </c>
      <c r="G8" s="34" t="s">
        <v>2</v>
      </c>
      <c r="H8" s="34">
        <v>3</v>
      </c>
      <c r="I8" s="34"/>
      <c r="J8" s="34" t="s">
        <v>51</v>
      </c>
      <c r="K8" s="34" t="s">
        <v>2</v>
      </c>
      <c r="L8" s="34">
        <v>4</v>
      </c>
      <c r="M8" s="34"/>
      <c r="N8" s="34"/>
      <c r="O8" s="34" t="s">
        <v>2</v>
      </c>
      <c r="P8" s="34">
        <v>5</v>
      </c>
      <c r="Q8" s="34"/>
    </row>
    <row r="9" spans="1:17">
      <c r="A9" s="56"/>
      <c r="B9" s="56"/>
      <c r="C9" s="56"/>
      <c r="D9" s="56"/>
      <c r="E9" s="56"/>
      <c r="F9" s="58" t="s">
        <v>67</v>
      </c>
      <c r="G9" s="55">
        <f>IF(D6=1,C6,(IF(D7=1,C7,(IF(D8=1,C8,1.1)))))</f>
        <v>1.1000000000000001</v>
      </c>
      <c r="H9" s="60"/>
      <c r="I9" s="56"/>
      <c r="J9" s="58" t="s">
        <v>67</v>
      </c>
      <c r="K9" s="55">
        <f>IF(H9=3,G9,(IF(H10=3,G10,(IF(H11=3,G11,(IF(H12=3,G12,3.3)))))))</f>
        <v>3.3</v>
      </c>
      <c r="L9" s="60"/>
      <c r="M9" s="65"/>
      <c r="N9" s="58" t="s">
        <v>67</v>
      </c>
      <c r="O9" s="55">
        <f>IF(H9=1,G9,(IF(H10=1,G10,(IF(H11=1,G11,(IF(H12=1,G12,1.3)))))))</f>
        <v>1.3</v>
      </c>
      <c r="P9" s="60"/>
    </row>
    <row r="10" spans="1:17">
      <c r="A10" s="56"/>
      <c r="B10" s="56"/>
      <c r="C10" s="56"/>
      <c r="D10" s="56"/>
      <c r="E10" s="56"/>
      <c r="F10" s="58" t="s">
        <v>68</v>
      </c>
      <c r="G10" s="53">
        <f>IF(D6=2,C6,(IF(D7=2,C7,(IF(D8=2,C8,2.1)))))</f>
        <v>2.1</v>
      </c>
      <c r="H10" s="58"/>
      <c r="I10" s="56"/>
      <c r="J10" s="58" t="s">
        <v>68</v>
      </c>
      <c r="K10" s="53">
        <f>IF(H9=4,G9,(IF(H10=4,G10,(IF(H11=4,G11,(IF(H12=4,G12,4.3)))))))</f>
        <v>4.3</v>
      </c>
      <c r="L10" s="58"/>
      <c r="M10" s="65"/>
      <c r="N10" s="58" t="s">
        <v>68</v>
      </c>
      <c r="O10" s="53">
        <f>IF(H9=2,G9,(IF(H10=2,G10,(IF(H11=2,G11,(IF(H12=2,G12,2.3)))))))</f>
        <v>2.2999999999999998</v>
      </c>
      <c r="P10" s="58"/>
    </row>
    <row r="11" spans="1:17">
      <c r="A11" s="56"/>
      <c r="B11" s="56"/>
      <c r="C11" s="56"/>
      <c r="D11" s="56"/>
      <c r="E11" s="56"/>
      <c r="F11" s="58" t="s">
        <v>69</v>
      </c>
      <c r="G11" s="53">
        <f>IF(D13=1,C13,(IF(D14=1,C14,(IF(D15=1,C15,1.2)))))</f>
        <v>1.2</v>
      </c>
      <c r="H11" s="58"/>
      <c r="I11" s="56"/>
      <c r="J11" s="58" t="s">
        <v>69</v>
      </c>
      <c r="K11" s="53">
        <f>IF(D6=3,C6,(IF(D7=3,C7,(IF(D8=3,C8,3.1)))))</f>
        <v>3.1</v>
      </c>
      <c r="L11" s="58"/>
      <c r="M11" s="65"/>
      <c r="N11" s="58" t="s">
        <v>69</v>
      </c>
      <c r="O11" s="53">
        <f>IF(L9=1,K9,(IF(L10=1,K10,(IF(L11=1,K11,(IF(L12=1,K12,1.4)))))))</f>
        <v>1.4</v>
      </c>
      <c r="P11" s="58"/>
    </row>
    <row r="12" spans="1:17">
      <c r="A12" s="34" t="s">
        <v>52</v>
      </c>
      <c r="B12" s="34"/>
      <c r="C12" s="34"/>
      <c r="D12" s="34">
        <v>2</v>
      </c>
      <c r="E12" s="56"/>
      <c r="F12" s="58" t="s">
        <v>70</v>
      </c>
      <c r="G12" s="54">
        <f>IF(D13=2,C13,(IF(D14=2,C14,(IF(D15=2,C15,2.2)))))</f>
        <v>2.2000000000000002</v>
      </c>
      <c r="H12" s="59"/>
      <c r="I12" s="56"/>
      <c r="J12" s="58" t="s">
        <v>70</v>
      </c>
      <c r="K12" s="54">
        <f>IF(D13=3,C13,(IF(D14=3,C14,(IF(D15=3,C15,3.2)))))</f>
        <v>3.2</v>
      </c>
      <c r="L12" s="59"/>
      <c r="M12" s="65"/>
      <c r="N12" s="58" t="s">
        <v>70</v>
      </c>
      <c r="O12" s="54">
        <f>IF(L9=2,K9,(IF(L10=2,K10,(IF(L11=2,K11,(IF(L12=2,K12,2.4)))))))</f>
        <v>2.4</v>
      </c>
      <c r="P12" s="59"/>
    </row>
    <row r="13" spans="1:17">
      <c r="A13" s="68" t="s">
        <v>67</v>
      </c>
      <c r="B13" s="60">
        <v>2</v>
      </c>
      <c r="C13" s="61" t="s">
        <v>2</v>
      </c>
      <c r="D13" s="60"/>
      <c r="E13" s="65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</row>
    <row r="14" spans="1:17">
      <c r="A14" s="64" t="s">
        <v>69</v>
      </c>
      <c r="B14" s="58">
        <v>4</v>
      </c>
      <c r="C14" s="62" t="s">
        <v>2</v>
      </c>
      <c r="D14" s="58"/>
      <c r="E14" s="65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7">
      <c r="A15" s="64" t="s">
        <v>70</v>
      </c>
      <c r="B15" s="58">
        <v>5</v>
      </c>
      <c r="C15" s="62" t="s">
        <v>2</v>
      </c>
      <c r="D15" s="58"/>
      <c r="E15" s="65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7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</row>
    <row r="17" spans="1:16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</row>
    <row r="18" spans="1:1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6">
      <c r="A20" s="2" t="s">
        <v>53</v>
      </c>
      <c r="B20" s="2"/>
      <c r="C20" s="2"/>
      <c r="D20" s="56" t="s">
        <v>2</v>
      </c>
      <c r="E20" s="56" t="s">
        <v>2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>
      <c r="A21" s="2" t="s">
        <v>46</v>
      </c>
      <c r="B21" s="56"/>
      <c r="C21" s="56"/>
      <c r="D21" s="56"/>
      <c r="E21" s="56"/>
      <c r="F21" s="56"/>
      <c r="G21" s="56"/>
      <c r="H21" s="56"/>
      <c r="I21" s="56"/>
      <c r="J21" s="2" t="s">
        <v>48</v>
      </c>
      <c r="K21" s="56"/>
      <c r="L21" s="56"/>
      <c r="M21" s="56"/>
      <c r="N21" s="56"/>
      <c r="O21" s="56"/>
      <c r="P21" s="56"/>
    </row>
    <row r="22" spans="1:16">
      <c r="A22" s="34" t="s">
        <v>47</v>
      </c>
      <c r="B22" s="34"/>
      <c r="C22" s="34" t="s">
        <v>2</v>
      </c>
      <c r="D22" s="34">
        <v>1</v>
      </c>
      <c r="E22" s="34"/>
      <c r="F22" s="34"/>
      <c r="G22" s="34"/>
      <c r="H22" s="34"/>
      <c r="I22" s="34"/>
      <c r="J22" s="34" t="s">
        <v>54</v>
      </c>
      <c r="K22" s="34" t="s">
        <v>2</v>
      </c>
      <c r="L22" s="34">
        <v>4</v>
      </c>
      <c r="M22" s="52"/>
      <c r="N22" s="56"/>
      <c r="O22" s="56"/>
      <c r="P22" s="56"/>
    </row>
    <row r="23" spans="1:16">
      <c r="A23" s="68" t="s">
        <v>67</v>
      </c>
      <c r="B23" s="60">
        <v>1</v>
      </c>
      <c r="C23" s="61" t="s">
        <v>2</v>
      </c>
      <c r="D23" s="60"/>
      <c r="E23" s="56"/>
      <c r="F23" s="56"/>
      <c r="G23" s="56"/>
      <c r="H23" s="56"/>
      <c r="I23" s="56"/>
      <c r="J23" s="58" t="s">
        <v>67</v>
      </c>
      <c r="K23" s="55">
        <f>IF(D23=1,C23,(IF(D24=1,C24,(IF(D25=1,C25,(IF(D26=1,C26,1.1)))))))</f>
        <v>1.1000000000000001</v>
      </c>
      <c r="L23" s="60"/>
      <c r="M23" s="65"/>
      <c r="N23" s="56"/>
      <c r="O23" s="56"/>
      <c r="P23" s="56"/>
    </row>
    <row r="24" spans="1:16">
      <c r="A24" s="64" t="s">
        <v>68</v>
      </c>
      <c r="B24" s="58">
        <v>4</v>
      </c>
      <c r="C24" s="62" t="s">
        <v>2</v>
      </c>
      <c r="D24" s="58"/>
      <c r="E24" s="56"/>
      <c r="F24" s="2" t="s">
        <v>49</v>
      </c>
      <c r="G24" s="56"/>
      <c r="H24" s="56"/>
      <c r="I24" s="56"/>
      <c r="J24" s="58" t="s">
        <v>69</v>
      </c>
      <c r="K24" s="53">
        <f>IF(D23=2,C23,(IF(D24=2,C24,(IF(D25=2,C25,(IF(D26=2,C26,2.1)))))))</f>
        <v>2.1</v>
      </c>
      <c r="L24" s="58"/>
      <c r="M24" s="65"/>
      <c r="N24" s="56"/>
      <c r="O24" s="56"/>
      <c r="P24" s="56"/>
    </row>
    <row r="25" spans="1:16">
      <c r="A25" s="64" t="s">
        <v>69</v>
      </c>
      <c r="B25" s="58">
        <v>5</v>
      </c>
      <c r="C25" s="62" t="s">
        <v>2</v>
      </c>
      <c r="D25" s="58"/>
      <c r="E25" s="56"/>
      <c r="F25" s="34" t="s">
        <v>51</v>
      </c>
      <c r="G25" s="2"/>
      <c r="H25" s="34">
        <v>3</v>
      </c>
      <c r="I25" s="56"/>
      <c r="J25" s="58" t="s">
        <v>70</v>
      </c>
      <c r="K25" s="53">
        <f>IF(H26=2,G26,(IF(H27=2,G27,(IF(H28=2,G28,(IF(H29=2,G29,2.3)))))))</f>
        <v>2.2999999999999998</v>
      </c>
      <c r="L25" s="58"/>
      <c r="M25" s="56"/>
      <c r="N25" s="2" t="s">
        <v>50</v>
      </c>
      <c r="O25" s="34"/>
      <c r="P25" s="34">
        <v>6</v>
      </c>
    </row>
    <row r="26" spans="1:16">
      <c r="A26" s="66" t="s">
        <v>70</v>
      </c>
      <c r="B26" s="59">
        <v>8</v>
      </c>
      <c r="C26" s="63" t="s">
        <v>2</v>
      </c>
      <c r="D26" s="59"/>
      <c r="E26" s="56"/>
      <c r="F26" s="58" t="s">
        <v>67</v>
      </c>
      <c r="G26" s="55">
        <f>IF(D23=3,C23,(IF(D24=3,C24,(IF(D25=3,C25,(IF(D26=3,C26,3.1)))))))</f>
        <v>3.1</v>
      </c>
      <c r="H26" s="58"/>
      <c r="I26" s="56"/>
      <c r="J26" s="56"/>
      <c r="K26" s="56"/>
      <c r="L26" s="56"/>
      <c r="M26" s="56"/>
      <c r="N26" s="58" t="s">
        <v>67</v>
      </c>
      <c r="O26" s="55">
        <f>IF(L23=1,K23,(IF(L24=1,K24,(IF(L25=1,K25,1.4)))))</f>
        <v>1.4</v>
      </c>
      <c r="P26" s="58"/>
    </row>
    <row r="27" spans="1:16">
      <c r="A27" s="56"/>
      <c r="B27" s="56"/>
      <c r="C27" s="56"/>
      <c r="D27" s="56"/>
      <c r="E27" s="56"/>
      <c r="F27" s="58" t="s">
        <v>68</v>
      </c>
      <c r="G27" s="53">
        <f>IF(D23=4,C23,(IF(D24=4,C24,(IF(D25=4,C25,(IF(D26=4,C26,4.1)))))))</f>
        <v>4.0999999999999996</v>
      </c>
      <c r="H27" s="58"/>
      <c r="I27" s="56"/>
      <c r="J27" s="56"/>
      <c r="K27" s="56"/>
      <c r="L27" s="56"/>
      <c r="M27" s="56"/>
      <c r="N27" s="58" t="s">
        <v>68</v>
      </c>
      <c r="O27" s="53">
        <f>IF(L23=2,K23,(IF(L24=2,K24,(IF(L25=2,K25,2.4)))))</f>
        <v>2.4</v>
      </c>
      <c r="P27" s="58"/>
    </row>
    <row r="28" spans="1:16">
      <c r="A28" s="56"/>
      <c r="B28" s="56"/>
      <c r="C28" s="56"/>
      <c r="D28" s="56"/>
      <c r="E28" s="56"/>
      <c r="F28" s="58" t="s">
        <v>69</v>
      </c>
      <c r="G28" s="53">
        <f>IF(D30=3,C30,(IF(D31=3,C31,(IF(D32=3,C32,(IF(D33=3,C33,3.2)))))))</f>
        <v>3.2</v>
      </c>
      <c r="H28" s="59"/>
      <c r="I28" s="56"/>
      <c r="J28" s="56"/>
      <c r="K28" s="56"/>
      <c r="L28" s="56"/>
      <c r="M28" s="56"/>
      <c r="N28" s="58" t="s">
        <v>69</v>
      </c>
      <c r="O28" s="53">
        <f>IF(L30=1,K30,(IF(L31=1,K31,(IF(L32=1,K32,1.5)))))</f>
        <v>1.5</v>
      </c>
      <c r="P28" s="59"/>
    </row>
    <row r="29" spans="1:16">
      <c r="A29" s="34" t="s">
        <v>52</v>
      </c>
      <c r="B29" s="34"/>
      <c r="C29" s="34" t="s">
        <v>2</v>
      </c>
      <c r="D29" s="34">
        <v>2</v>
      </c>
      <c r="E29" s="56"/>
      <c r="F29" s="58" t="s">
        <v>70</v>
      </c>
      <c r="G29" s="54">
        <f>IF(D30=4,C30,(IF(D31=4,C31,(IF(D32=4,C32,(IF(D33=4,C33,4.2)))))))</f>
        <v>4.2</v>
      </c>
      <c r="H29" s="58"/>
      <c r="I29" s="56"/>
      <c r="J29" s="34" t="s">
        <v>55</v>
      </c>
      <c r="K29" s="34" t="s">
        <v>2</v>
      </c>
      <c r="L29" s="34">
        <v>5</v>
      </c>
      <c r="M29" s="65"/>
      <c r="N29" s="58" t="s">
        <v>70</v>
      </c>
      <c r="O29" s="54">
        <f>IF(L30=2,K30,(IF(L31=2,K31,(IF(L32=2,K32,2.5)))))</f>
        <v>2.5</v>
      </c>
      <c r="P29" s="58"/>
    </row>
    <row r="30" spans="1:16">
      <c r="A30" s="68" t="s">
        <v>67</v>
      </c>
      <c r="B30" s="60">
        <v>2</v>
      </c>
      <c r="C30" s="61" t="s">
        <v>2</v>
      </c>
      <c r="D30" s="60"/>
      <c r="E30" s="56"/>
      <c r="F30" s="56"/>
      <c r="G30" s="56"/>
      <c r="H30" s="56"/>
      <c r="I30" s="56"/>
      <c r="J30" s="58" t="s">
        <v>67</v>
      </c>
      <c r="K30" s="55">
        <f>IF(D30=1,C30,(IF(D31=1,C31,(IF(D32=1,C32,(IF(D33=1,C33,1.2)))))))</f>
        <v>1.2</v>
      </c>
      <c r="L30" s="60"/>
      <c r="M30" s="65"/>
      <c r="N30" s="56"/>
      <c r="O30" s="56"/>
      <c r="P30" s="56"/>
    </row>
    <row r="31" spans="1:16">
      <c r="A31" s="64" t="s">
        <v>68</v>
      </c>
      <c r="B31" s="58">
        <v>3</v>
      </c>
      <c r="C31" s="62" t="s">
        <v>2</v>
      </c>
      <c r="D31" s="58"/>
      <c r="E31" s="56"/>
      <c r="F31" s="56"/>
      <c r="G31" s="56"/>
      <c r="H31" s="56"/>
      <c r="I31" s="56"/>
      <c r="J31" s="58" t="s">
        <v>69</v>
      </c>
      <c r="K31" s="53">
        <f>IF(D30=2,C30,(IF(D31=2,C31,(IF(D32=2,C32,(IF(D33=2,C33,2.2)))))))</f>
        <v>2.2000000000000002</v>
      </c>
      <c r="L31" s="58"/>
      <c r="M31" s="65"/>
      <c r="N31" s="56"/>
      <c r="O31" s="56"/>
      <c r="P31" s="56"/>
    </row>
    <row r="32" spans="1:16">
      <c r="A32" s="64" t="s">
        <v>69</v>
      </c>
      <c r="B32" s="58">
        <v>6</v>
      </c>
      <c r="C32" s="62" t="s">
        <v>2</v>
      </c>
      <c r="D32" s="58"/>
      <c r="E32" s="56"/>
      <c r="F32" s="56"/>
      <c r="G32" s="56"/>
      <c r="H32" s="56"/>
      <c r="I32" s="56"/>
      <c r="J32" s="58" t="s">
        <v>70</v>
      </c>
      <c r="K32" s="53">
        <f>IF(H26=1,G26,(IF(H27=1,G27,(IF(H28=1,G28,(IF(H29=1,G29,1.3)))))))</f>
        <v>1.3</v>
      </c>
      <c r="L32" s="58"/>
      <c r="M32" s="56"/>
      <c r="N32" s="56"/>
      <c r="O32" s="56"/>
      <c r="P32" s="56"/>
    </row>
    <row r="33" spans="1:16">
      <c r="A33" s="66" t="s">
        <v>70</v>
      </c>
      <c r="B33" s="59">
        <v>7</v>
      </c>
      <c r="C33" s="63" t="s">
        <v>2</v>
      </c>
      <c r="D33" s="59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</sheetData>
  <phoneticPr fontId="0" type="noConversion"/>
  <pageMargins left="0.37" right="0.62" top="1" bottom="1" header="0.5" footer="0.5"/>
  <pageSetup paperSize="9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7"/>
  <sheetViews>
    <sheetView tabSelected="1" workbookViewId="0">
      <selection activeCell="R34" sqref="R34"/>
    </sheetView>
  </sheetViews>
  <sheetFormatPr baseColWidth="10" defaultColWidth="8.83203125" defaultRowHeight="13"/>
  <cols>
    <col min="3" max="3" width="13.1640625" customWidth="1"/>
    <col min="5" max="5" width="11.33203125" customWidth="1"/>
    <col min="9" max="9" width="4.83203125" customWidth="1"/>
    <col min="10" max="10" width="14.33203125" customWidth="1"/>
    <col min="11" max="11" width="7.83203125" customWidth="1"/>
    <col min="12" max="12" width="11.1640625" customWidth="1"/>
  </cols>
  <sheetData>
    <row r="1" spans="1:14" ht="21">
      <c r="B1" s="139" t="s">
        <v>189</v>
      </c>
    </row>
    <row r="2" spans="1:14">
      <c r="B2" t="s">
        <v>108</v>
      </c>
    </row>
    <row r="3" spans="1:14" ht="16">
      <c r="B3" s="117" t="s">
        <v>106</v>
      </c>
    </row>
    <row r="4" spans="1:14" ht="15">
      <c r="A4" s="140"/>
    </row>
    <row r="5" spans="1:14" ht="16">
      <c r="B5" s="117" t="s">
        <v>146</v>
      </c>
    </row>
    <row r="7" spans="1:14" ht="16">
      <c r="B7" s="117" t="s">
        <v>190</v>
      </c>
    </row>
    <row r="8" spans="1:14" ht="16">
      <c r="B8" s="117" t="s">
        <v>104</v>
      </c>
      <c r="D8" s="142"/>
    </row>
    <row r="9" spans="1:14" ht="15">
      <c r="B9" s="140" t="s">
        <v>107</v>
      </c>
    </row>
    <row r="11" spans="1:14" ht="19">
      <c r="B11" s="117" t="s">
        <v>145</v>
      </c>
      <c r="I11" s="141"/>
    </row>
    <row r="13" spans="1:14" ht="16">
      <c r="A13" s="143"/>
      <c r="B13" s="34" t="s">
        <v>251</v>
      </c>
      <c r="C13" s="117"/>
      <c r="I13" s="34"/>
      <c r="J13" s="117" t="s">
        <v>265</v>
      </c>
    </row>
    <row r="14" spans="1:14" ht="16">
      <c r="A14" s="143"/>
      <c r="B14" s="260" t="s">
        <v>245</v>
      </c>
      <c r="C14" s="261"/>
      <c r="D14" s="261"/>
      <c r="E14" s="261"/>
      <c r="F14" s="261"/>
      <c r="G14" s="262" t="s">
        <v>246</v>
      </c>
      <c r="H14" s="263"/>
      <c r="I14" s="34"/>
      <c r="J14" s="117"/>
      <c r="N14" s="262" t="s">
        <v>246</v>
      </c>
    </row>
    <row r="15" spans="1:14" ht="16">
      <c r="A15" s="143"/>
      <c r="B15" s="260">
        <v>1</v>
      </c>
      <c r="C15" s="264" t="s">
        <v>247</v>
      </c>
      <c r="D15" s="264" t="s">
        <v>248</v>
      </c>
      <c r="E15" s="264" t="s">
        <v>249</v>
      </c>
      <c r="F15" s="264" t="s">
        <v>250</v>
      </c>
      <c r="G15" s="265"/>
      <c r="I15" s="260">
        <v>1</v>
      </c>
      <c r="J15" s="267" t="s">
        <v>254</v>
      </c>
      <c r="K15" s="267" t="s">
        <v>248</v>
      </c>
      <c r="L15" s="267" t="s">
        <v>260</v>
      </c>
      <c r="M15" s="267" t="s">
        <v>250</v>
      </c>
    </row>
    <row r="16" spans="1:14" ht="16">
      <c r="A16" s="143"/>
      <c r="B16" s="34">
        <v>2</v>
      </c>
      <c r="C16" s="264" t="s">
        <v>247</v>
      </c>
      <c r="D16" s="264" t="s">
        <v>248</v>
      </c>
      <c r="E16" s="264" t="s">
        <v>249</v>
      </c>
      <c r="F16" s="264" t="s">
        <v>252</v>
      </c>
      <c r="I16" s="34">
        <v>2</v>
      </c>
      <c r="J16" s="264" t="s">
        <v>247</v>
      </c>
      <c r="K16" s="264" t="s">
        <v>248</v>
      </c>
      <c r="L16" s="264" t="s">
        <v>261</v>
      </c>
      <c r="M16" s="264" t="s">
        <v>250</v>
      </c>
    </row>
    <row r="17" spans="1:13" ht="16">
      <c r="A17" s="143"/>
      <c r="B17" s="34">
        <v>3</v>
      </c>
      <c r="C17" s="264" t="s">
        <v>247</v>
      </c>
      <c r="D17" s="264" t="s">
        <v>248</v>
      </c>
      <c r="E17" s="264" t="s">
        <v>249</v>
      </c>
      <c r="F17" s="264" t="s">
        <v>253</v>
      </c>
      <c r="I17" s="34">
        <v>3</v>
      </c>
      <c r="J17" s="270" t="s">
        <v>258</v>
      </c>
      <c r="K17" s="270" t="s">
        <v>248</v>
      </c>
      <c r="L17" s="270" t="s">
        <v>261</v>
      </c>
      <c r="M17" s="270" t="s">
        <v>250</v>
      </c>
    </row>
    <row r="18" spans="1:13" ht="16">
      <c r="A18" s="143"/>
      <c r="B18" s="260">
        <v>4</v>
      </c>
      <c r="C18" s="266" t="s">
        <v>254</v>
      </c>
      <c r="D18" s="266" t="s">
        <v>255</v>
      </c>
      <c r="E18" s="266" t="s">
        <v>256</v>
      </c>
      <c r="F18" s="266" t="s">
        <v>250</v>
      </c>
      <c r="I18" s="260">
        <v>4</v>
      </c>
      <c r="J18" s="268" t="s">
        <v>257</v>
      </c>
      <c r="K18" s="268" t="s">
        <v>248</v>
      </c>
      <c r="L18" s="268" t="s">
        <v>218</v>
      </c>
      <c r="M18" s="268" t="s">
        <v>250</v>
      </c>
    </row>
    <row r="19" spans="1:13" ht="16">
      <c r="A19" s="143"/>
      <c r="B19" s="34">
        <v>5</v>
      </c>
      <c r="C19" s="267" t="s">
        <v>254</v>
      </c>
      <c r="D19" s="267" t="s">
        <v>248</v>
      </c>
      <c r="E19" s="267" t="s">
        <v>249</v>
      </c>
      <c r="F19" s="267" t="s">
        <v>250</v>
      </c>
      <c r="I19" s="34">
        <v>5</v>
      </c>
      <c r="J19" s="268" t="s">
        <v>257</v>
      </c>
      <c r="K19" s="268" t="s">
        <v>248</v>
      </c>
      <c r="L19" s="268" t="s">
        <v>218</v>
      </c>
      <c r="M19" s="268" t="s">
        <v>252</v>
      </c>
    </row>
    <row r="20" spans="1:13" ht="16">
      <c r="A20" s="143"/>
      <c r="B20" s="34">
        <v>6</v>
      </c>
      <c r="C20" s="267" t="s">
        <v>254</v>
      </c>
      <c r="D20" s="267" t="s">
        <v>248</v>
      </c>
      <c r="E20" s="267" t="s">
        <v>249</v>
      </c>
      <c r="F20" s="267" t="s">
        <v>252</v>
      </c>
      <c r="I20" s="34">
        <v>6</v>
      </c>
      <c r="J20" s="268" t="s">
        <v>257</v>
      </c>
      <c r="K20" s="268" t="s">
        <v>248</v>
      </c>
      <c r="L20" s="268" t="s">
        <v>218</v>
      </c>
      <c r="M20" s="268" t="s">
        <v>253</v>
      </c>
    </row>
    <row r="21" spans="1:13" ht="16">
      <c r="A21" s="143"/>
      <c r="B21" s="260">
        <v>7</v>
      </c>
      <c r="C21" s="267" t="s">
        <v>254</v>
      </c>
      <c r="D21" s="267" t="s">
        <v>248</v>
      </c>
      <c r="E21" s="267" t="s">
        <v>249</v>
      </c>
      <c r="F21" s="267" t="s">
        <v>253</v>
      </c>
      <c r="I21" s="260">
        <v>7</v>
      </c>
      <c r="J21" s="268" t="s">
        <v>257</v>
      </c>
      <c r="K21" s="268" t="s">
        <v>248</v>
      </c>
      <c r="L21" s="268" t="s">
        <v>218</v>
      </c>
      <c r="M21" s="268" t="s">
        <v>262</v>
      </c>
    </row>
    <row r="22" spans="1:13" ht="16">
      <c r="A22" s="143"/>
      <c r="B22" s="34">
        <v>8</v>
      </c>
      <c r="C22" s="268" t="s">
        <v>257</v>
      </c>
      <c r="D22" s="268" t="s">
        <v>248</v>
      </c>
      <c r="E22" s="268" t="s">
        <v>249</v>
      </c>
      <c r="F22" s="268" t="s">
        <v>250</v>
      </c>
      <c r="I22" s="34">
        <v>8</v>
      </c>
      <c r="J22" s="264" t="s">
        <v>247</v>
      </c>
      <c r="K22" s="264" t="s">
        <v>248</v>
      </c>
      <c r="L22" s="264" t="s">
        <v>263</v>
      </c>
      <c r="M22" s="264" t="s">
        <v>250</v>
      </c>
    </row>
    <row r="23" spans="1:13" ht="16">
      <c r="A23" s="143"/>
      <c r="B23" s="34">
        <v>9</v>
      </c>
      <c r="C23" s="268" t="s">
        <v>257</v>
      </c>
      <c r="D23" s="268" t="s">
        <v>248</v>
      </c>
      <c r="E23" s="268" t="s">
        <v>249</v>
      </c>
      <c r="F23" s="268" t="s">
        <v>252</v>
      </c>
      <c r="I23" s="34">
        <v>9</v>
      </c>
      <c r="J23" s="264" t="s">
        <v>247</v>
      </c>
      <c r="K23" s="264" t="s">
        <v>248</v>
      </c>
      <c r="L23" s="264" t="s">
        <v>263</v>
      </c>
      <c r="M23" s="264" t="s">
        <v>252</v>
      </c>
    </row>
    <row r="24" spans="1:13" ht="16">
      <c r="A24" s="143"/>
      <c r="B24" s="260">
        <v>10</v>
      </c>
      <c r="C24" s="268" t="s">
        <v>257</v>
      </c>
      <c r="D24" s="268" t="s">
        <v>248</v>
      </c>
      <c r="E24" s="268" t="s">
        <v>249</v>
      </c>
      <c r="F24" s="268" t="s">
        <v>253</v>
      </c>
      <c r="I24" s="260">
        <v>10</v>
      </c>
      <c r="J24" s="270" t="s">
        <v>258</v>
      </c>
      <c r="K24" s="270" t="s">
        <v>248</v>
      </c>
      <c r="L24" s="270" t="s">
        <v>263</v>
      </c>
      <c r="M24" s="270" t="s">
        <v>250</v>
      </c>
    </row>
    <row r="25" spans="1:13" ht="16">
      <c r="A25" s="143"/>
      <c r="B25" s="34">
        <v>11</v>
      </c>
      <c r="C25" s="268" t="s">
        <v>257</v>
      </c>
      <c r="D25" s="268" t="s">
        <v>248</v>
      </c>
      <c r="E25" s="268" t="s">
        <v>249</v>
      </c>
      <c r="F25" s="268" t="s">
        <v>262</v>
      </c>
      <c r="I25" s="34">
        <v>11</v>
      </c>
      <c r="J25" s="270" t="s">
        <v>258</v>
      </c>
      <c r="K25" s="270" t="s">
        <v>248</v>
      </c>
      <c r="L25" s="270" t="s">
        <v>263</v>
      </c>
      <c r="M25" s="270" t="s">
        <v>252</v>
      </c>
    </row>
    <row r="26" spans="1:13" ht="16">
      <c r="A26" s="143"/>
      <c r="B26" s="34">
        <v>12</v>
      </c>
      <c r="C26" s="269" t="s">
        <v>258</v>
      </c>
      <c r="D26" s="269" t="s">
        <v>255</v>
      </c>
      <c r="E26" s="269" t="s">
        <v>249</v>
      </c>
      <c r="F26" s="269" t="s">
        <v>250</v>
      </c>
      <c r="I26" s="34">
        <v>12</v>
      </c>
      <c r="J26" s="269" t="s">
        <v>258</v>
      </c>
      <c r="K26" s="269" t="s">
        <v>255</v>
      </c>
      <c r="L26" s="269" t="s">
        <v>263</v>
      </c>
      <c r="M26" s="269" t="s">
        <v>250</v>
      </c>
    </row>
    <row r="27" spans="1:13" ht="16">
      <c r="B27" s="260">
        <v>13</v>
      </c>
      <c r="C27" s="269" t="s">
        <v>258</v>
      </c>
      <c r="D27" s="269" t="s">
        <v>255</v>
      </c>
      <c r="E27" s="269" t="s">
        <v>249</v>
      </c>
      <c r="F27" s="269" t="s">
        <v>252</v>
      </c>
      <c r="I27" s="260">
        <v>13</v>
      </c>
      <c r="J27" s="269" t="s">
        <v>258</v>
      </c>
      <c r="K27" s="269" t="s">
        <v>255</v>
      </c>
      <c r="L27" s="269" t="s">
        <v>263</v>
      </c>
      <c r="M27" s="269" t="s">
        <v>252</v>
      </c>
    </row>
    <row r="28" spans="1:13" ht="16">
      <c r="B28" s="34">
        <v>14</v>
      </c>
      <c r="C28" s="270" t="s">
        <v>258</v>
      </c>
      <c r="D28" s="270" t="s">
        <v>248</v>
      </c>
      <c r="E28" s="270" t="s">
        <v>249</v>
      </c>
      <c r="F28" s="270" t="s">
        <v>250</v>
      </c>
      <c r="I28" s="34">
        <v>14</v>
      </c>
      <c r="J28" s="268" t="s">
        <v>257</v>
      </c>
      <c r="K28" s="268" t="s">
        <v>248</v>
      </c>
      <c r="L28" s="268" t="s">
        <v>263</v>
      </c>
      <c r="M28" s="268" t="s">
        <v>250</v>
      </c>
    </row>
    <row r="29" spans="1:13" ht="16">
      <c r="B29" s="34">
        <v>15</v>
      </c>
      <c r="C29" s="270" t="s">
        <v>258</v>
      </c>
      <c r="D29" s="270" t="s">
        <v>248</v>
      </c>
      <c r="E29" s="270" t="s">
        <v>249</v>
      </c>
      <c r="F29" s="270" t="s">
        <v>252</v>
      </c>
      <c r="I29" s="34">
        <v>15</v>
      </c>
      <c r="J29" s="268" t="s">
        <v>257</v>
      </c>
      <c r="K29" s="268" t="s">
        <v>248</v>
      </c>
      <c r="L29" s="268" t="s">
        <v>263</v>
      </c>
      <c r="M29" s="268" t="s">
        <v>252</v>
      </c>
    </row>
    <row r="30" spans="1:13" ht="16">
      <c r="B30" s="260">
        <v>16</v>
      </c>
      <c r="C30" s="270" t="s">
        <v>258</v>
      </c>
      <c r="D30" s="270" t="s">
        <v>248</v>
      </c>
      <c r="E30" s="270" t="s">
        <v>249</v>
      </c>
      <c r="F30" s="270" t="s">
        <v>253</v>
      </c>
      <c r="I30" s="260">
        <v>16</v>
      </c>
      <c r="J30" s="267" t="s">
        <v>254</v>
      </c>
      <c r="K30" s="267" t="s">
        <v>248</v>
      </c>
      <c r="L30" s="267" t="s">
        <v>263</v>
      </c>
      <c r="M30" s="267" t="s">
        <v>250</v>
      </c>
    </row>
    <row r="31" spans="1:13" ht="16">
      <c r="B31" s="34">
        <v>17</v>
      </c>
      <c r="C31" s="271" t="s">
        <v>259</v>
      </c>
      <c r="D31" s="271" t="s">
        <v>255</v>
      </c>
      <c r="E31" s="271" t="s">
        <v>191</v>
      </c>
      <c r="F31" s="271" t="s">
        <v>250</v>
      </c>
      <c r="I31" s="34">
        <v>17</v>
      </c>
      <c r="J31" s="267" t="s">
        <v>254</v>
      </c>
      <c r="K31" s="267" t="s">
        <v>248</v>
      </c>
      <c r="L31" s="267" t="s">
        <v>263</v>
      </c>
      <c r="M31" s="267" t="s">
        <v>252</v>
      </c>
    </row>
    <row r="32" spans="1:13" ht="16">
      <c r="B32" s="34">
        <v>18</v>
      </c>
      <c r="C32" s="264" t="s">
        <v>247</v>
      </c>
      <c r="D32" s="264" t="s">
        <v>248</v>
      </c>
      <c r="E32" s="264" t="s">
        <v>260</v>
      </c>
      <c r="F32" s="264" t="s">
        <v>250</v>
      </c>
      <c r="I32" s="34">
        <v>18</v>
      </c>
      <c r="J32" s="266" t="s">
        <v>254</v>
      </c>
      <c r="K32" s="266" t="s">
        <v>255</v>
      </c>
      <c r="L32" s="266" t="s">
        <v>264</v>
      </c>
      <c r="M32" s="266" t="s">
        <v>250</v>
      </c>
    </row>
    <row r="33" spans="1:13" ht="16">
      <c r="B33" s="260">
        <v>19</v>
      </c>
      <c r="C33" s="264" t="s">
        <v>247</v>
      </c>
      <c r="D33" s="264" t="s">
        <v>248</v>
      </c>
      <c r="E33" s="264" t="s">
        <v>260</v>
      </c>
      <c r="F33" s="264" t="s">
        <v>252</v>
      </c>
      <c r="I33" s="260">
        <v>19</v>
      </c>
      <c r="J33" s="267" t="s">
        <v>254</v>
      </c>
      <c r="K33" s="267" t="s">
        <v>248</v>
      </c>
      <c r="L33" s="267" t="s">
        <v>50</v>
      </c>
      <c r="M33" s="267" t="s">
        <v>250</v>
      </c>
    </row>
    <row r="34" spans="1:13" ht="16">
      <c r="B34" s="34">
        <v>20</v>
      </c>
      <c r="C34" s="270" t="s">
        <v>258</v>
      </c>
      <c r="D34" s="270" t="s">
        <v>248</v>
      </c>
      <c r="E34" s="270" t="s">
        <v>260</v>
      </c>
      <c r="F34" s="270" t="s">
        <v>250</v>
      </c>
      <c r="I34" s="34">
        <v>20</v>
      </c>
      <c r="J34" s="268" t="s">
        <v>257</v>
      </c>
      <c r="K34" s="268" t="s">
        <v>248</v>
      </c>
      <c r="L34" s="268" t="s">
        <v>50</v>
      </c>
      <c r="M34" s="268" t="s">
        <v>250</v>
      </c>
    </row>
    <row r="35" spans="1:13" ht="16">
      <c r="B35" s="34">
        <v>21</v>
      </c>
      <c r="C35" s="270" t="s">
        <v>258</v>
      </c>
      <c r="D35" s="270" t="s">
        <v>248</v>
      </c>
      <c r="E35" s="270" t="s">
        <v>260</v>
      </c>
      <c r="F35" s="270" t="s">
        <v>252</v>
      </c>
      <c r="I35" s="34">
        <v>21</v>
      </c>
      <c r="J35" s="269" t="s">
        <v>258</v>
      </c>
      <c r="K35" s="269" t="s">
        <v>255</v>
      </c>
      <c r="L35" s="269" t="s">
        <v>50</v>
      </c>
      <c r="M35" s="269" t="s">
        <v>250</v>
      </c>
    </row>
    <row r="36" spans="1:13" ht="16">
      <c r="B36" s="260">
        <v>22</v>
      </c>
      <c r="C36" s="269" t="s">
        <v>258</v>
      </c>
      <c r="D36" s="269" t="s">
        <v>255</v>
      </c>
      <c r="E36" s="269" t="s">
        <v>260</v>
      </c>
      <c r="F36" s="269" t="s">
        <v>250</v>
      </c>
      <c r="I36" s="260">
        <v>22</v>
      </c>
      <c r="J36" s="270" t="s">
        <v>258</v>
      </c>
      <c r="K36" s="270" t="s">
        <v>248</v>
      </c>
      <c r="L36" s="270" t="s">
        <v>50</v>
      </c>
      <c r="M36" s="270" t="s">
        <v>250</v>
      </c>
    </row>
    <row r="37" spans="1:13" ht="16">
      <c r="B37" s="34">
        <v>23</v>
      </c>
      <c r="C37" s="268" t="s">
        <v>257</v>
      </c>
      <c r="D37" s="268" t="s">
        <v>248</v>
      </c>
      <c r="E37" s="268" t="s">
        <v>260</v>
      </c>
      <c r="F37" s="268" t="s">
        <v>250</v>
      </c>
      <c r="I37" s="34">
        <v>23</v>
      </c>
      <c r="J37" s="271" t="s">
        <v>259</v>
      </c>
      <c r="K37" s="271" t="s">
        <v>255</v>
      </c>
      <c r="L37" s="271" t="s">
        <v>264</v>
      </c>
      <c r="M37" s="271" t="s">
        <v>250</v>
      </c>
    </row>
    <row r="38" spans="1:13" ht="16">
      <c r="B38" s="34">
        <v>24</v>
      </c>
      <c r="C38" s="268" t="s">
        <v>257</v>
      </c>
      <c r="D38" s="268" t="s">
        <v>248</v>
      </c>
      <c r="E38" s="268" t="s">
        <v>260</v>
      </c>
      <c r="F38" s="268" t="s">
        <v>252</v>
      </c>
      <c r="I38" s="260">
        <v>24</v>
      </c>
      <c r="J38" s="264" t="s">
        <v>247</v>
      </c>
      <c r="K38" s="264" t="s">
        <v>248</v>
      </c>
      <c r="L38" s="264" t="s">
        <v>50</v>
      </c>
      <c r="M38" s="264" t="s">
        <v>250</v>
      </c>
    </row>
    <row r="47" spans="1:13" ht="16">
      <c r="A47" s="11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6&amp;8 straight knockout</vt:lpstr>
      <vt:lpstr>12&amp;16 straight knockout</vt:lpstr>
      <vt:lpstr>20 knockout</vt:lpstr>
      <vt:lpstr>24 straight knockout</vt:lpstr>
      <vt:lpstr>32 straight knockout</vt:lpstr>
      <vt:lpstr>48 straight knockout</vt:lpstr>
      <vt:lpstr>64 straight knockout</vt:lpstr>
      <vt:lpstr>2nd chance 6&amp;8</vt:lpstr>
      <vt:lpstr>Format</vt:lpstr>
      <vt:lpstr>U12 Girls</vt:lpstr>
      <vt:lpstr>U12 Boys</vt:lpstr>
      <vt:lpstr>U14 Boys </vt:lpstr>
      <vt:lpstr>U16 Girls</vt:lpstr>
      <vt:lpstr>U16 Boys </vt:lpstr>
      <vt:lpstr>U18 Girls</vt:lpstr>
      <vt:lpstr>U18 Boys</vt:lpstr>
      <vt:lpstr>2nd chance 16</vt:lpstr>
      <vt:lpstr>2nd chance 32</vt:lpstr>
      <vt:lpstr>Sheet1</vt:lpstr>
      <vt:lpstr>Allocations for state</vt:lpstr>
    </vt:vector>
  </TitlesOfParts>
  <Company>Surfing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Wilson</dc:creator>
  <cp:lastModifiedBy>Claire</cp:lastModifiedBy>
  <cp:lastPrinted>2017-05-10T02:42:12Z</cp:lastPrinted>
  <dcterms:created xsi:type="dcterms:W3CDTF">2000-04-27T01:38:59Z</dcterms:created>
  <dcterms:modified xsi:type="dcterms:W3CDTF">2018-05-17T06:46:39Z</dcterms:modified>
</cp:coreProperties>
</file>