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50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C/Desktop/"/>
    </mc:Choice>
  </mc:AlternateContent>
  <bookViews>
    <workbookView xWindow="0" yWindow="460" windowWidth="28800" windowHeight="17540" tabRatio="500" activeTab="1"/>
  </bookViews>
  <sheets>
    <sheet name="Schedule" sheetId="1" r:id="rId1"/>
    <sheet name="Open Men" sheetId="2" r:id="rId2"/>
    <sheet name="Open Women" sheetId="3" r:id="rId3"/>
    <sheet name="Over 40 &amp; 50 Men" sheetId="6" r:id="rId4"/>
    <sheet name="Over 35, 45, 55 &amp; 60 Men" sheetId="7" r:id="rId5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" i="7" l="1"/>
  <c r="H10" i="7"/>
  <c r="H9" i="7"/>
  <c r="H8" i="7"/>
  <c r="H26" i="7"/>
  <c r="H25" i="7"/>
  <c r="H24" i="7"/>
  <c r="H23" i="7"/>
  <c r="H39" i="6"/>
  <c r="H38" i="6"/>
  <c r="H37" i="6"/>
  <c r="L36" i="6"/>
  <c r="L35" i="6"/>
  <c r="L34" i="6"/>
  <c r="L33" i="6"/>
  <c r="H32" i="6"/>
  <c r="H31" i="6"/>
  <c r="H30" i="6"/>
  <c r="H17" i="6"/>
  <c r="H16" i="6"/>
  <c r="H15" i="6"/>
  <c r="L14" i="6"/>
  <c r="L13" i="6"/>
  <c r="L12" i="6"/>
  <c r="L11" i="6"/>
  <c r="H10" i="6"/>
  <c r="H9" i="6"/>
  <c r="H8" i="6"/>
  <c r="L14" i="3"/>
  <c r="L13" i="3"/>
  <c r="L12" i="3"/>
  <c r="L11" i="3"/>
  <c r="H9" i="3"/>
  <c r="H8" i="3"/>
  <c r="H34" i="2"/>
  <c r="H33" i="2"/>
  <c r="H32" i="2"/>
  <c r="H31" i="2"/>
  <c r="L28" i="2"/>
  <c r="L27" i="2"/>
  <c r="L26" i="2"/>
  <c r="P23" i="2"/>
  <c r="H23" i="2"/>
  <c r="P22" i="2"/>
  <c r="H22" i="2"/>
  <c r="P21" i="2"/>
  <c r="H21" i="2"/>
  <c r="P20" i="2"/>
  <c r="L17" i="2"/>
  <c r="L16" i="2"/>
  <c r="L15" i="2"/>
  <c r="H12" i="2"/>
  <c r="H11" i="2"/>
  <c r="H10" i="2"/>
  <c r="H9" i="2"/>
</calcChain>
</file>

<file path=xl/sharedStrings.xml><?xml version="1.0" encoding="utf-8"?>
<sst xmlns="http://schemas.openxmlformats.org/spreadsheetml/2006/main" count="468" uniqueCount="150">
  <si>
    <t>Rd 1</t>
    <phoneticPr fontId="0" type="noConversion"/>
  </si>
  <si>
    <t>Ht 1</t>
    <phoneticPr fontId="0" type="noConversion"/>
  </si>
  <si>
    <t>R</t>
    <phoneticPr fontId="0" type="noConversion"/>
  </si>
  <si>
    <t>W</t>
    <phoneticPr fontId="0" type="noConversion"/>
  </si>
  <si>
    <t>Y</t>
    <phoneticPr fontId="0" type="noConversion"/>
  </si>
  <si>
    <t>B</t>
    <phoneticPr fontId="0" type="noConversion"/>
  </si>
  <si>
    <t>Rd 2</t>
    <phoneticPr fontId="0" type="noConversion"/>
  </si>
  <si>
    <t>Ht 2</t>
    <phoneticPr fontId="0" type="noConversion"/>
  </si>
  <si>
    <t>Rd 3</t>
    <phoneticPr fontId="0" type="noConversion"/>
  </si>
  <si>
    <t>Ht 3</t>
    <phoneticPr fontId="0" type="noConversion"/>
  </si>
  <si>
    <t>Final</t>
    <phoneticPr fontId="0" type="noConversion"/>
  </si>
  <si>
    <t>Ht 4</t>
    <phoneticPr fontId="0" type="noConversion"/>
  </si>
  <si>
    <t>1st</t>
    <phoneticPr fontId="0" type="noConversion"/>
  </si>
  <si>
    <t>2000pts</t>
    <phoneticPr fontId="0" type="noConversion"/>
  </si>
  <si>
    <t>2nd</t>
  </si>
  <si>
    <t>1720pts</t>
    <phoneticPr fontId="0" type="noConversion"/>
  </si>
  <si>
    <t>3rd</t>
  </si>
  <si>
    <t>1460pts</t>
    <phoneticPr fontId="0" type="noConversion"/>
  </si>
  <si>
    <t>Ht 5</t>
    <phoneticPr fontId="0" type="noConversion"/>
  </si>
  <si>
    <t>4th</t>
  </si>
  <si>
    <t>1340pts</t>
    <phoneticPr fontId="0" type="noConversion"/>
  </si>
  <si>
    <t>=5th</t>
    <phoneticPr fontId="0" type="noConversion"/>
  </si>
  <si>
    <t>1220pts</t>
    <phoneticPr fontId="0" type="noConversion"/>
  </si>
  <si>
    <t>Ht 6</t>
    <phoneticPr fontId="0" type="noConversion"/>
  </si>
  <si>
    <t>=7th</t>
    <phoneticPr fontId="0" type="noConversion"/>
  </si>
  <si>
    <t>1110pts</t>
    <phoneticPr fontId="0" type="noConversion"/>
  </si>
  <si>
    <t>=10th</t>
    <phoneticPr fontId="0" type="noConversion"/>
  </si>
  <si>
    <t>976pts</t>
    <phoneticPr fontId="0" type="noConversion"/>
  </si>
  <si>
    <t>=13th</t>
    <phoneticPr fontId="0" type="noConversion"/>
  </si>
  <si>
    <t>900pts</t>
    <phoneticPr fontId="0" type="noConversion"/>
  </si>
  <si>
    <t>=19th</t>
    <phoneticPr fontId="0" type="noConversion"/>
  </si>
  <si>
    <t>780pts</t>
    <phoneticPr fontId="0" type="noConversion"/>
  </si>
  <si>
    <t xml:space="preserve">Arabella Wilson </t>
  </si>
  <si>
    <t>Lucy Naylor</t>
  </si>
  <si>
    <t>Angelique Kefalas</t>
  </si>
  <si>
    <t>Alt 2</t>
  </si>
  <si>
    <t>Daisy Corbett</t>
  </si>
  <si>
    <t>Lannia Fostin</t>
  </si>
  <si>
    <t>Hannah Trigger</t>
  </si>
  <si>
    <t>Emma Walker</t>
  </si>
  <si>
    <t xml:space="preserve">Sophie Fletcher </t>
  </si>
  <si>
    <t>Angela Ball</t>
  </si>
  <si>
    <t>Poppy Corbett</t>
  </si>
  <si>
    <t>Alt 1</t>
  </si>
  <si>
    <t xml:space="preserve">Open Women </t>
  </si>
  <si>
    <t>Open Men Rnd 1 H1-6</t>
  </si>
  <si>
    <t>Open Women Rnd 1 H1-3</t>
  </si>
  <si>
    <t>Open Men Rnd 2 H1-3</t>
  </si>
  <si>
    <t xml:space="preserve">Open Men </t>
  </si>
  <si>
    <t>Open Women Semi Final 1 &amp; 2</t>
  </si>
  <si>
    <t xml:space="preserve">Open Men Semi Final 1 &amp; 2  </t>
  </si>
  <si>
    <t xml:space="preserve">Open Men Final </t>
  </si>
  <si>
    <t xml:space="preserve">Open Women Final </t>
  </si>
  <si>
    <t xml:space="preserve">Saturday 20th January </t>
  </si>
  <si>
    <t xml:space="preserve">Schedule </t>
  </si>
  <si>
    <t xml:space="preserve">20th &amp; 21st January - Gunnamatta </t>
  </si>
  <si>
    <t xml:space="preserve">Sunday 21st January </t>
  </si>
  <si>
    <t xml:space="preserve">Cahill Bell-Warren </t>
  </si>
  <si>
    <t>Todd Rosewall</t>
  </si>
  <si>
    <t>Charlie Lucas</t>
  </si>
  <si>
    <t>Tim Birnie</t>
  </si>
  <si>
    <t xml:space="preserve">Codie Jeffery </t>
  </si>
  <si>
    <t xml:space="preserve">Finn Barry </t>
  </si>
  <si>
    <t>Tim Stevenson</t>
  </si>
  <si>
    <t>Luke Archibald</t>
  </si>
  <si>
    <t>Harrison Mann</t>
  </si>
  <si>
    <t xml:space="preserve">Joel Wookey </t>
  </si>
  <si>
    <t>Stephen Noble</t>
  </si>
  <si>
    <t>Marcus Eldridge</t>
  </si>
  <si>
    <t>Taj Sleeman</t>
  </si>
  <si>
    <t>Max Burton</t>
  </si>
  <si>
    <t>Grayme Galbraith</t>
  </si>
  <si>
    <t>Alan Bounds</t>
  </si>
  <si>
    <t xml:space="preserve">Alt 1 </t>
  </si>
  <si>
    <t>Arthur McKenzie</t>
  </si>
  <si>
    <t>Jamie Reichelt</t>
  </si>
  <si>
    <t>Rd 1</t>
    <phoneticPr fontId="0" type="noConversion"/>
  </si>
  <si>
    <t>Ht 1</t>
    <phoneticPr fontId="0" type="noConversion"/>
  </si>
  <si>
    <t>B</t>
    <phoneticPr fontId="0" type="noConversion"/>
  </si>
  <si>
    <t xml:space="preserve">Over 40 </t>
  </si>
  <si>
    <t xml:space="preserve">Over 50 </t>
  </si>
  <si>
    <t>Richie Porta</t>
  </si>
  <si>
    <t>Raymond Mcintosh</t>
  </si>
  <si>
    <t>Brett Ryder</t>
  </si>
  <si>
    <t>Alt3</t>
  </si>
  <si>
    <t>Stuart Engel</t>
  </si>
  <si>
    <t xml:space="preserve">Kim Shannon </t>
  </si>
  <si>
    <t>Andrew Dell</t>
  </si>
  <si>
    <t>Damien Rankin</t>
  </si>
  <si>
    <t>Mathew Fisher</t>
  </si>
  <si>
    <t>Rd 1</t>
    <phoneticPr fontId="0" type="noConversion"/>
  </si>
  <si>
    <t>=5th</t>
  </si>
  <si>
    <t>1220pts</t>
  </si>
  <si>
    <t>Rowan Sapwell</t>
  </si>
  <si>
    <t>Darren Bird</t>
  </si>
  <si>
    <t>Scott Abbott</t>
  </si>
  <si>
    <t>Mark Lloyd</t>
  </si>
  <si>
    <t xml:space="preserve">Over 35 Men </t>
  </si>
  <si>
    <t>Adam Leslie</t>
  </si>
  <si>
    <t>Shane Shephard</t>
  </si>
  <si>
    <t>Mark Miccoli</t>
  </si>
  <si>
    <t>Adrian Maier</t>
  </si>
  <si>
    <t>Mark Walker</t>
  </si>
  <si>
    <t>Scott Hosking</t>
  </si>
  <si>
    <t xml:space="preserve">Joel Steven </t>
  </si>
  <si>
    <t>Dean Campbell</t>
  </si>
  <si>
    <t>Christian Pritchett</t>
  </si>
  <si>
    <t>Andrew Hyde</t>
  </si>
  <si>
    <t>Shane Shepard</t>
  </si>
  <si>
    <t>Brad Kerr</t>
  </si>
  <si>
    <t>Single Fin</t>
  </si>
  <si>
    <t xml:space="preserve">Over 35 Women </t>
  </si>
  <si>
    <t>Over 55 Men</t>
  </si>
  <si>
    <t>Over 45 Men</t>
  </si>
  <si>
    <t>Over 60 Men</t>
  </si>
  <si>
    <t>William Yusko</t>
  </si>
  <si>
    <t>Michelle Fincher</t>
  </si>
  <si>
    <t>Over 40 Rnd 1 H1-3</t>
  </si>
  <si>
    <t>Over 50 Rnd 1 H1-3</t>
  </si>
  <si>
    <t>Over 35 Rnd 1 H1-2</t>
  </si>
  <si>
    <t>Over 55 Rnd 1 H1-2</t>
  </si>
  <si>
    <t xml:space="preserve">Over 50 Semi Finals 1 &amp; 2 </t>
  </si>
  <si>
    <t xml:space="preserve">Over 40 Semi Finals 1 &amp; 2 </t>
  </si>
  <si>
    <t xml:space="preserve">Over 55 Final </t>
  </si>
  <si>
    <t xml:space="preserve">Over 60 Final </t>
  </si>
  <si>
    <t xml:space="preserve">Over 45 Final </t>
  </si>
  <si>
    <t xml:space="preserve">Over 40 Final </t>
  </si>
  <si>
    <t xml:space="preserve">Over 50 Final </t>
  </si>
  <si>
    <t xml:space="preserve">Over 35 Final </t>
  </si>
  <si>
    <t xml:space="preserve">Single Fin Final </t>
  </si>
  <si>
    <t xml:space="preserve">Adam Rawson </t>
  </si>
  <si>
    <t>Arkie Williams</t>
  </si>
  <si>
    <t>Casey Egan</t>
  </si>
  <si>
    <t>Matt Drape</t>
  </si>
  <si>
    <t>Jarvis Cininas</t>
  </si>
  <si>
    <t>Simon Grayling</t>
  </si>
  <si>
    <t>Indi White</t>
  </si>
  <si>
    <t>Bohdie Williams</t>
  </si>
  <si>
    <t>G</t>
  </si>
  <si>
    <t>Bl</t>
  </si>
  <si>
    <t xml:space="preserve">HIF Victorian Masters Titles </t>
  </si>
  <si>
    <t xml:space="preserve">2018 Victorian Open Series Rnd 1 &amp; </t>
  </si>
  <si>
    <t>2018 Victorian Open Series - Round 1</t>
  </si>
  <si>
    <t xml:space="preserve">2018 HIF Victorian Masters Titles </t>
  </si>
  <si>
    <t>Rikki Bell-Warren</t>
  </si>
  <si>
    <t>8am check in for an 8:30am start at Gunnamatta</t>
  </si>
  <si>
    <t>Schedule Subject to change, check with contest director before leaving beach</t>
    <phoneticPr fontId="0" type="noConversion"/>
  </si>
  <si>
    <t>Angie Reiter</t>
  </si>
  <si>
    <t>Over 35 Womens Final</t>
  </si>
  <si>
    <t>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</si>
</sst>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sz val="10"/>
      <name val="Akzidenz Grotesk BE"/>
    </font>
    <font>
      <b/>
      <sz val="12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scheme val="minor"/>
    </font>
    <font>
      <i/>
      <sz val="10"/>
      <name val="Verdan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8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0" fontId="3" fillId="0" borderId="0" xfId="1" quotePrefix="1" applyFont="1"/>
    <xf numFmtId="0" fontId="3" fillId="0" borderId="0" xfId="1" quotePrefix="1" applyFont="1" applyFill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quotePrefix="1" applyFont="1"/>
    <xf numFmtId="0" fontId="3" fillId="0" borderId="0" xfId="0" quotePrefix="1" applyFont="1" applyFill="1" applyBorder="1"/>
    <xf numFmtId="0" fontId="4" fillId="0" borderId="0" xfId="1" applyFont="1"/>
    <xf numFmtId="0" fontId="0" fillId="0" borderId="0" xfId="0" applyAlignment="1">
      <alignment horizontal="center"/>
    </xf>
    <xf numFmtId="0" fontId="2" fillId="0" borderId="0" xfId="0" applyFont="1"/>
    <xf numFmtId="0" fontId="0" fillId="0" borderId="1" xfId="0" applyBorder="1"/>
    <xf numFmtId="0" fontId="3" fillId="0" borderId="0" xfId="1" applyFont="1"/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2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1" applyFont="1"/>
  </cellXfs>
  <cellStyles count="4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Norma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1" Type="http://schemas.openxmlformats.org/officeDocument/2006/relationships/image" Target="../media/image1.jp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114300</xdr:rowOff>
    </xdr:from>
    <xdr:to>
      <xdr:col>3</xdr:col>
      <xdr:colOff>375650</xdr:colOff>
      <xdr:row>7</xdr:row>
      <xdr:rowOff>106500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00" y="114300"/>
          <a:ext cx="1988550" cy="1325700"/>
        </a:xfrm>
        <a:prstGeom prst="rect">
          <a:avLst/>
        </a:prstGeom>
      </xdr:spPr>
    </xdr:pic>
    <xdr:clientData/>
  </xdr:twoCellAnchor>
  <xdr:twoCellAnchor editAs="oneCell">
    <xdr:from>
      <xdr:col>3</xdr:col>
      <xdr:colOff>469901</xdr:colOff>
      <xdr:row>0</xdr:row>
      <xdr:rowOff>127000</xdr:rowOff>
    </xdr:from>
    <xdr:to>
      <xdr:col>5</xdr:col>
      <xdr:colOff>807451</xdr:colOff>
      <xdr:row>7</xdr:row>
      <xdr:rowOff>119200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46401" y="127000"/>
          <a:ext cx="1988550" cy="1325700"/>
        </a:xfrm>
        <a:prstGeom prst="rect">
          <a:avLst/>
        </a:prstGeom>
      </xdr:spPr>
    </xdr:pic>
    <xdr:clientData/>
  </xdr:twoCellAnchor>
  <xdr:twoCellAnchor editAs="oneCell">
    <xdr:from>
      <xdr:col>1</xdr:col>
      <xdr:colOff>546101</xdr:colOff>
      <xdr:row>42</xdr:row>
      <xdr:rowOff>9312</xdr:rowOff>
    </xdr:from>
    <xdr:to>
      <xdr:col>2</xdr:col>
      <xdr:colOff>823717</xdr:colOff>
      <xdr:row>47</xdr:row>
      <xdr:rowOff>59799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71601" y="7946812"/>
          <a:ext cx="1103116" cy="1002987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</xdr:colOff>
      <xdr:row>42</xdr:row>
      <xdr:rowOff>38100</xdr:rowOff>
    </xdr:from>
    <xdr:to>
      <xdr:col>5</xdr:col>
      <xdr:colOff>152900</xdr:colOff>
      <xdr:row>47</xdr:row>
      <xdr:rowOff>25900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340100" y="7975600"/>
          <a:ext cx="940300" cy="940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0:D49"/>
  <sheetViews>
    <sheetView view="pageLayout" topLeftCell="A12" workbookViewId="0">
      <selection activeCell="C40" sqref="C40"/>
    </sheetView>
  </sheetViews>
  <sheetFormatPr baseColWidth="10" defaultRowHeight="16" x14ac:dyDescent="0.2"/>
  <sheetData>
    <row r="10" spans="4:4" ht="21" x14ac:dyDescent="0.25">
      <c r="D10" s="24" t="s">
        <v>141</v>
      </c>
    </row>
    <row r="11" spans="4:4" ht="21" x14ac:dyDescent="0.25">
      <c r="D11" s="24" t="s">
        <v>140</v>
      </c>
    </row>
    <row r="12" spans="4:4" x14ac:dyDescent="0.2">
      <c r="D12" s="22"/>
    </row>
    <row r="13" spans="4:4" x14ac:dyDescent="0.2">
      <c r="D13" s="21" t="s">
        <v>55</v>
      </c>
    </row>
    <row r="14" spans="4:4" x14ac:dyDescent="0.2">
      <c r="D14" s="22"/>
    </row>
    <row r="15" spans="4:4" x14ac:dyDescent="0.2">
      <c r="D15" s="21" t="s">
        <v>54</v>
      </c>
    </row>
    <row r="16" spans="4:4" x14ac:dyDescent="0.2">
      <c r="D16" s="17" t="s">
        <v>145</v>
      </c>
    </row>
    <row r="17" spans="4:4" x14ac:dyDescent="0.2">
      <c r="D17" s="17" t="s">
        <v>53</v>
      </c>
    </row>
    <row r="18" spans="4:4" x14ac:dyDescent="0.2">
      <c r="D18" s="17"/>
    </row>
    <row r="19" spans="4:4" x14ac:dyDescent="0.2">
      <c r="D19" s="17" t="s">
        <v>45</v>
      </c>
    </row>
    <row r="20" spans="4:4" x14ac:dyDescent="0.2">
      <c r="D20" s="17" t="s">
        <v>46</v>
      </c>
    </row>
    <row r="21" spans="4:4" x14ac:dyDescent="0.2">
      <c r="D21" s="17" t="s">
        <v>47</v>
      </c>
    </row>
    <row r="22" spans="4:4" x14ac:dyDescent="0.2">
      <c r="D22" s="17" t="s">
        <v>49</v>
      </c>
    </row>
    <row r="23" spans="4:4" x14ac:dyDescent="0.2">
      <c r="D23" s="17" t="s">
        <v>50</v>
      </c>
    </row>
    <row r="24" spans="4:4" x14ac:dyDescent="0.2">
      <c r="D24" s="17" t="s">
        <v>52</v>
      </c>
    </row>
    <row r="25" spans="4:4" x14ac:dyDescent="0.2">
      <c r="D25" s="17" t="s">
        <v>51</v>
      </c>
    </row>
    <row r="27" spans="4:4" x14ac:dyDescent="0.2">
      <c r="D27" s="17" t="s">
        <v>56</v>
      </c>
    </row>
    <row r="28" spans="4:4" x14ac:dyDescent="0.2">
      <c r="D28" s="17" t="s">
        <v>145</v>
      </c>
    </row>
    <row r="29" spans="4:4" x14ac:dyDescent="0.2">
      <c r="D29" s="17" t="s">
        <v>117</v>
      </c>
    </row>
    <row r="30" spans="4:4" x14ac:dyDescent="0.2">
      <c r="D30" s="17" t="s">
        <v>118</v>
      </c>
    </row>
    <row r="31" spans="4:4" x14ac:dyDescent="0.2">
      <c r="D31" s="17" t="s">
        <v>119</v>
      </c>
    </row>
    <row r="32" spans="4:4" x14ac:dyDescent="0.2">
      <c r="D32" s="17" t="s">
        <v>120</v>
      </c>
    </row>
    <row r="33" spans="4:4" x14ac:dyDescent="0.2">
      <c r="D33" s="17" t="s">
        <v>122</v>
      </c>
    </row>
    <row r="34" spans="4:4" x14ac:dyDescent="0.2">
      <c r="D34" s="17" t="s">
        <v>121</v>
      </c>
    </row>
    <row r="35" spans="4:4" x14ac:dyDescent="0.2">
      <c r="D35" s="17" t="s">
        <v>125</v>
      </c>
    </row>
    <row r="36" spans="4:4" x14ac:dyDescent="0.2">
      <c r="D36" s="17" t="s">
        <v>123</v>
      </c>
    </row>
    <row r="37" spans="4:4" x14ac:dyDescent="0.2">
      <c r="D37" s="17" t="s">
        <v>124</v>
      </c>
    </row>
    <row r="38" spans="4:4" x14ac:dyDescent="0.2">
      <c r="D38" s="17" t="s">
        <v>129</v>
      </c>
    </row>
    <row r="39" spans="4:4" x14ac:dyDescent="0.2">
      <c r="D39" s="17" t="s">
        <v>126</v>
      </c>
    </row>
    <row r="40" spans="4:4" x14ac:dyDescent="0.2">
      <c r="D40" s="17" t="s">
        <v>127</v>
      </c>
    </row>
    <row r="41" spans="4:4" x14ac:dyDescent="0.2">
      <c r="D41" s="17" t="s">
        <v>148</v>
      </c>
    </row>
    <row r="42" spans="4:4" x14ac:dyDescent="0.2">
      <c r="D42" s="17" t="s">
        <v>128</v>
      </c>
    </row>
    <row r="49" spans="4:4" x14ac:dyDescent="0.2">
      <c r="D49" s="25" t="s">
        <v>146</v>
      </c>
    </row>
  </sheetData>
  <phoneticPr fontId="7" type="noConversion"/>
  <pageMargins left="0.75000000000000011" right="0.75000000000000011" top="1" bottom="1" header="0.5" footer="0.5"/>
  <pageSetup paperSize="9" scale="89" orientation="portrait" horizontalDpi="4294967292" verticalDpi="4294967292"/>
  <rowBreaks count="1" manualBreakCount="1">
    <brk id="52" max="16383" man="1"/>
  </rowBreaks>
  <colBreaks count="1" manualBreakCount="1">
    <brk id="7" max="1048575" man="1"/>
  </colBreaks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view="pageLayout" topLeftCell="A2" workbookViewId="0">
      <selection activeCell="Q24" sqref="Q24"/>
    </sheetView>
  </sheetViews>
  <sheetFormatPr baseColWidth="10" defaultRowHeight="13" x14ac:dyDescent="0.15"/>
  <cols>
    <col min="1" max="1" width="2.83203125" style="2" customWidth="1"/>
    <col min="2" max="2" width="3.5" style="2" customWidth="1"/>
    <col min="3" max="3" width="3.83203125" style="2" customWidth="1"/>
    <col min="4" max="4" width="19" style="2" customWidth="1"/>
    <col min="5" max="5" width="4.6640625" style="2" customWidth="1"/>
    <col min="6" max="6" width="5.1640625" style="2" customWidth="1"/>
    <col min="7" max="7" width="5.5" style="2" customWidth="1"/>
    <col min="8" max="8" width="19.33203125" style="2" customWidth="1"/>
    <col min="9" max="9" width="4.33203125" style="2" customWidth="1"/>
    <col min="10" max="11" width="4.5" style="2" customWidth="1"/>
    <col min="12" max="12" width="20.5" style="2" customWidth="1"/>
    <col min="13" max="13" width="3.5" style="2" customWidth="1"/>
    <col min="14" max="14" width="5.1640625" style="2" customWidth="1"/>
    <col min="15" max="15" width="3.5" style="2" customWidth="1"/>
    <col min="16" max="16" width="19.6640625" style="2" customWidth="1"/>
    <col min="17" max="17" width="5.1640625" style="2" customWidth="1"/>
    <col min="18" max="16384" width="10.83203125" style="2"/>
  </cols>
  <sheetData>
    <row r="1" spans="1:17" ht="16" x14ac:dyDescent="0.2">
      <c r="A1" s="1"/>
      <c r="B1" s="16" t="s">
        <v>142</v>
      </c>
    </row>
    <row r="3" spans="1:17" x14ac:dyDescent="0.15">
      <c r="B3" s="1" t="s">
        <v>48</v>
      </c>
    </row>
    <row r="4" spans="1:17" x14ac:dyDescent="0.15">
      <c r="B4" s="3" t="s">
        <v>0</v>
      </c>
      <c r="C4" s="3"/>
      <c r="D4" s="4" t="s">
        <v>1</v>
      </c>
      <c r="E4" s="3">
        <v>1</v>
      </c>
      <c r="F4" s="3"/>
      <c r="J4" s="3"/>
      <c r="K4" s="3"/>
      <c r="L4" s="4"/>
      <c r="M4" s="3"/>
      <c r="N4" s="3"/>
      <c r="O4" s="3"/>
      <c r="P4" s="3"/>
      <c r="Q4" s="3"/>
    </row>
    <row r="5" spans="1:17" x14ac:dyDescent="0.15">
      <c r="B5" s="5" t="s">
        <v>2</v>
      </c>
      <c r="C5" s="5">
        <v>1</v>
      </c>
      <c r="D5" s="6" t="s">
        <v>58</v>
      </c>
      <c r="E5" s="5">
        <v>1</v>
      </c>
      <c r="F5" s="3"/>
      <c r="J5" s="3"/>
      <c r="K5" s="3"/>
      <c r="L5" s="4"/>
      <c r="M5" s="3"/>
      <c r="N5" s="3"/>
      <c r="O5" s="3"/>
      <c r="P5" s="3"/>
      <c r="Q5" s="3"/>
    </row>
    <row r="6" spans="1:17" x14ac:dyDescent="0.15">
      <c r="B6" s="5" t="s">
        <v>3</v>
      </c>
      <c r="C6" s="5">
        <v>12</v>
      </c>
      <c r="D6" s="6" t="s">
        <v>59</v>
      </c>
      <c r="E6" s="5">
        <v>2</v>
      </c>
      <c r="F6" s="3"/>
      <c r="J6" s="3"/>
      <c r="K6" s="3"/>
      <c r="L6" s="4"/>
      <c r="M6" s="3"/>
      <c r="N6" s="3"/>
      <c r="O6" s="3"/>
      <c r="P6" s="3"/>
      <c r="Q6" s="3"/>
    </row>
    <row r="7" spans="1:17" x14ac:dyDescent="0.15">
      <c r="B7" s="5" t="s">
        <v>4</v>
      </c>
      <c r="C7" s="5">
        <v>13</v>
      </c>
      <c r="D7" s="6" t="s">
        <v>60</v>
      </c>
      <c r="E7" s="5" t="s">
        <v>149</v>
      </c>
      <c r="F7" s="3"/>
      <c r="J7" s="3"/>
      <c r="N7" s="3"/>
      <c r="O7" s="3"/>
      <c r="P7" s="3"/>
      <c r="Q7" s="3"/>
    </row>
    <row r="8" spans="1:17" x14ac:dyDescent="0.15">
      <c r="B8" s="5" t="s">
        <v>5</v>
      </c>
      <c r="C8" s="5">
        <v>24</v>
      </c>
      <c r="D8" s="6" t="s">
        <v>35</v>
      </c>
      <c r="E8" s="5"/>
      <c r="F8" s="3"/>
      <c r="G8" s="3" t="s">
        <v>6</v>
      </c>
      <c r="H8" s="4" t="s">
        <v>1</v>
      </c>
      <c r="I8" s="3">
        <v>7</v>
      </c>
      <c r="J8" s="3"/>
      <c r="N8" s="3"/>
      <c r="O8" s="3"/>
      <c r="P8" s="3"/>
      <c r="Q8" s="3"/>
    </row>
    <row r="9" spans="1:17" x14ac:dyDescent="0.15">
      <c r="B9" s="3"/>
      <c r="C9" s="3"/>
      <c r="D9" s="4"/>
      <c r="E9" s="3"/>
      <c r="F9" s="3"/>
      <c r="G9" s="5" t="s">
        <v>2</v>
      </c>
      <c r="H9" s="6" t="str">
        <f>IF(E7=1,D7,(IF(E8=1,D8,(IF(E5=1,D5,(IF(E6=1,D6,1.1)))))))</f>
        <v>Todd Rosewall</v>
      </c>
      <c r="I9" s="5">
        <v>1</v>
      </c>
      <c r="J9" s="3"/>
      <c r="N9" s="3"/>
      <c r="O9" s="3"/>
      <c r="P9" s="3"/>
      <c r="Q9" s="3"/>
    </row>
    <row r="10" spans="1:17" x14ac:dyDescent="0.15">
      <c r="B10" s="3" t="s">
        <v>0</v>
      </c>
      <c r="C10" s="3"/>
      <c r="D10" s="4" t="s">
        <v>7</v>
      </c>
      <c r="E10" s="3">
        <v>2</v>
      </c>
      <c r="F10" s="3"/>
      <c r="G10" s="5" t="s">
        <v>3</v>
      </c>
      <c r="H10" s="6" t="str">
        <f>IF(E7=2,D7,(IF(E8=2,D8,(IF(E5=2,D5,(IF(E6=2,D6,2.1)))))))</f>
        <v>Charlie Lucas</v>
      </c>
      <c r="I10" s="5">
        <v>4</v>
      </c>
      <c r="J10" s="3"/>
      <c r="N10" s="3"/>
      <c r="O10" s="3"/>
      <c r="P10" s="3"/>
      <c r="Q10" s="3"/>
    </row>
    <row r="11" spans="1:17" x14ac:dyDescent="0.15">
      <c r="B11" s="5" t="s">
        <v>2</v>
      </c>
      <c r="C11" s="5">
        <v>6</v>
      </c>
      <c r="D11" s="6" t="s">
        <v>61</v>
      </c>
      <c r="E11" s="5">
        <v>4</v>
      </c>
      <c r="F11" s="3"/>
      <c r="G11" s="5" t="s">
        <v>4</v>
      </c>
      <c r="H11" s="6" t="str">
        <f>IF(E11=1,D11,(IF(E12=1,D12,(IF(E13=1,D13,(IF(E14=1,D14,1.2)))))))</f>
        <v xml:space="preserve">Adam Rawson </v>
      </c>
      <c r="I11" s="5">
        <v>3</v>
      </c>
      <c r="J11" s="3"/>
      <c r="N11" s="3"/>
      <c r="O11" s="3"/>
      <c r="P11" s="4"/>
      <c r="Q11" s="3"/>
    </row>
    <row r="12" spans="1:17" x14ac:dyDescent="0.15">
      <c r="B12" s="5" t="s">
        <v>3</v>
      </c>
      <c r="C12" s="5">
        <v>7</v>
      </c>
      <c r="D12" s="6" t="s">
        <v>62</v>
      </c>
      <c r="E12" s="5">
        <v>2</v>
      </c>
      <c r="F12" s="3"/>
      <c r="G12" s="5" t="s">
        <v>5</v>
      </c>
      <c r="H12" s="6" t="str">
        <f>IF(E11=2,D11,(IF(E12=2,D12,(IF(E13=2,D13,(IF(E14=2,D14,2.2)))))))</f>
        <v xml:space="preserve">Finn Barry </v>
      </c>
      <c r="I12" s="5">
        <v>2</v>
      </c>
      <c r="J12" s="3"/>
      <c r="N12" s="3"/>
      <c r="O12" s="3"/>
      <c r="P12" s="4"/>
      <c r="Q12" s="3"/>
    </row>
    <row r="13" spans="1:17" x14ac:dyDescent="0.15">
      <c r="B13" s="5" t="s">
        <v>4</v>
      </c>
      <c r="C13" s="5">
        <v>18</v>
      </c>
      <c r="D13" s="6" t="s">
        <v>130</v>
      </c>
      <c r="E13" s="5">
        <v>1</v>
      </c>
      <c r="F13" s="3"/>
      <c r="J13" s="3"/>
      <c r="N13" s="3"/>
    </row>
    <row r="14" spans="1:17" x14ac:dyDescent="0.15">
      <c r="B14" s="5" t="s">
        <v>5</v>
      </c>
      <c r="C14" s="5">
        <v>19</v>
      </c>
      <c r="D14" s="6" t="s">
        <v>131</v>
      </c>
      <c r="E14" s="5">
        <v>3</v>
      </c>
      <c r="F14" s="3"/>
      <c r="J14" s="3"/>
      <c r="K14" s="3" t="s">
        <v>8</v>
      </c>
      <c r="L14" s="4" t="s">
        <v>1</v>
      </c>
      <c r="M14" s="3">
        <v>10</v>
      </c>
      <c r="N14" s="3"/>
    </row>
    <row r="15" spans="1:17" x14ac:dyDescent="0.15">
      <c r="B15" s="3"/>
      <c r="C15" s="3"/>
      <c r="D15" s="4"/>
      <c r="E15" s="3"/>
      <c r="F15" s="3"/>
      <c r="G15" s="3"/>
      <c r="H15" s="4"/>
      <c r="I15" s="3"/>
      <c r="J15" s="3"/>
      <c r="K15" s="5" t="s">
        <v>2</v>
      </c>
      <c r="L15" s="6" t="str">
        <f>IF(I10=1,H10,(IF(I11=1,H11,(IF(I12=1,H12,(IF(I9=1,H9,1.7)))))))</f>
        <v>Todd Rosewall</v>
      </c>
      <c r="M15" s="5">
        <v>1</v>
      </c>
      <c r="N15" s="3"/>
    </row>
    <row r="16" spans="1:17" x14ac:dyDescent="0.15">
      <c r="B16" s="3" t="s">
        <v>0</v>
      </c>
      <c r="C16" s="3"/>
      <c r="D16" s="4" t="s">
        <v>9</v>
      </c>
      <c r="E16" s="3">
        <v>3</v>
      </c>
      <c r="F16" s="3"/>
      <c r="J16" s="3"/>
      <c r="K16" s="5" t="s">
        <v>3</v>
      </c>
      <c r="L16" s="6" t="str">
        <f>IF(I20=2,H20,(IF(I21=2,H21,(IF(I22=2,H22,(IF(I23=2,H23,2.8)))))))</f>
        <v>Harrison Mann</v>
      </c>
      <c r="M16" s="5">
        <v>3</v>
      </c>
      <c r="N16" s="3"/>
    </row>
    <row r="17" spans="2:17" x14ac:dyDescent="0.15">
      <c r="B17" s="5" t="s">
        <v>2</v>
      </c>
      <c r="C17" s="5">
        <v>4</v>
      </c>
      <c r="D17" s="6" t="s">
        <v>63</v>
      </c>
      <c r="E17" s="5">
        <v>4</v>
      </c>
      <c r="F17" s="3"/>
      <c r="J17" s="3"/>
      <c r="K17" s="5" t="s">
        <v>4</v>
      </c>
      <c r="L17" s="6" t="str">
        <f>IF(I31=2,H31,(IF(I32=2,H32,(IF(I33=2,H33,(IF(I34=2,H34,2.9)))))))</f>
        <v>Indi White</v>
      </c>
      <c r="M17" s="5">
        <v>2</v>
      </c>
    </row>
    <row r="18" spans="2:17" x14ac:dyDescent="0.15">
      <c r="B18" s="5" t="s">
        <v>3</v>
      </c>
      <c r="C18" s="5">
        <v>9</v>
      </c>
      <c r="D18" s="6" t="s">
        <v>64</v>
      </c>
      <c r="E18" s="5">
        <v>3</v>
      </c>
      <c r="F18" s="3"/>
      <c r="J18" s="3"/>
      <c r="K18" s="3"/>
      <c r="L18" s="4"/>
      <c r="M18" s="3"/>
      <c r="N18" s="3"/>
      <c r="O18" s="3"/>
      <c r="P18" s="4"/>
      <c r="Q18" s="3"/>
    </row>
    <row r="19" spans="2:17" x14ac:dyDescent="0.15">
      <c r="B19" s="5" t="s">
        <v>4</v>
      </c>
      <c r="C19" s="5">
        <v>16</v>
      </c>
      <c r="D19" s="6" t="s">
        <v>132</v>
      </c>
      <c r="E19" s="5">
        <v>2</v>
      </c>
      <c r="F19" s="3"/>
      <c r="G19" s="3" t="s">
        <v>6</v>
      </c>
      <c r="H19" s="4" t="s">
        <v>7</v>
      </c>
      <c r="I19" s="3">
        <v>8</v>
      </c>
      <c r="J19" s="3"/>
      <c r="K19" s="3"/>
      <c r="L19" s="4"/>
      <c r="M19" s="3"/>
      <c r="N19" s="3"/>
      <c r="O19" s="3"/>
      <c r="P19" s="4" t="s">
        <v>10</v>
      </c>
      <c r="Q19" s="3">
        <v>12</v>
      </c>
    </row>
    <row r="20" spans="2:17" x14ac:dyDescent="0.15">
      <c r="B20" s="5" t="s">
        <v>5</v>
      </c>
      <c r="C20" s="5">
        <v>21</v>
      </c>
      <c r="D20" s="6" t="s">
        <v>137</v>
      </c>
      <c r="E20" s="5">
        <v>1</v>
      </c>
      <c r="F20" s="3"/>
      <c r="G20" s="5" t="s">
        <v>2</v>
      </c>
      <c r="H20" s="6" t="s">
        <v>137</v>
      </c>
      <c r="I20" s="5">
        <v>4</v>
      </c>
      <c r="J20" s="3"/>
      <c r="K20" s="3"/>
      <c r="L20" s="4"/>
      <c r="M20" s="3"/>
      <c r="N20" s="3"/>
      <c r="O20" s="5" t="s">
        <v>2</v>
      </c>
      <c r="P20" s="7" t="str">
        <f>IF(M15=1,L15,(IF(M16=1,L16,(IF(M17=1,L17,1.1)))))</f>
        <v>Todd Rosewall</v>
      </c>
      <c r="Q20" s="5">
        <v>1</v>
      </c>
    </row>
    <row r="21" spans="2:17" x14ac:dyDescent="0.15">
      <c r="B21" s="3"/>
      <c r="C21" s="3"/>
      <c r="D21" s="4"/>
      <c r="E21" s="3"/>
      <c r="F21" s="3"/>
      <c r="G21" s="5" t="s">
        <v>3</v>
      </c>
      <c r="H21" s="6" t="str">
        <f>IF(E17=2,D17,(IF(E18=2,D18,(IF(E19=2,D19,(IF(E20=2,D32,2.3)))))))</f>
        <v>Casey Egan</v>
      </c>
      <c r="I21" s="5">
        <v>1</v>
      </c>
      <c r="J21" s="3"/>
      <c r="K21" s="3"/>
      <c r="L21" s="4"/>
      <c r="M21" s="3"/>
      <c r="N21" s="3"/>
      <c r="O21" s="5" t="s">
        <v>3</v>
      </c>
      <c r="P21" s="7" t="str">
        <f>IF(M15=2,L15,(IF(M16=2,L16,(IF(M17=2,L17,2.1)))))</f>
        <v>Indi White</v>
      </c>
      <c r="Q21" s="5">
        <v>4</v>
      </c>
    </row>
    <row r="22" spans="2:17" x14ac:dyDescent="0.15">
      <c r="B22" s="3" t="s">
        <v>0</v>
      </c>
      <c r="C22" s="3"/>
      <c r="D22" s="4" t="s">
        <v>11</v>
      </c>
      <c r="E22" s="3">
        <v>4</v>
      </c>
      <c r="F22" s="3"/>
      <c r="G22" s="5" t="s">
        <v>4</v>
      </c>
      <c r="H22" s="6" t="str">
        <f>IF(E23=1,D23,(IF(E24=1,D24,(IF(E25=1,D25,(IF(E26=1,D26,1.4)))))))</f>
        <v>Harrison Mann</v>
      </c>
      <c r="I22" s="5">
        <v>2</v>
      </c>
      <c r="J22" s="3"/>
      <c r="K22" s="3"/>
      <c r="L22" s="4"/>
      <c r="M22" s="3"/>
      <c r="N22" s="3"/>
      <c r="O22" s="5" t="s">
        <v>4</v>
      </c>
      <c r="P22" s="7" t="str">
        <f>IF(M26=1,L26,(IF(M27=1,L27,(IF(M28=1,L28,1.11)))))</f>
        <v xml:space="preserve">Finn Barry </v>
      </c>
      <c r="Q22" s="5">
        <v>3</v>
      </c>
    </row>
    <row r="23" spans="2:17" x14ac:dyDescent="0.15">
      <c r="B23" s="5" t="s">
        <v>2</v>
      </c>
      <c r="C23" s="5">
        <v>3</v>
      </c>
      <c r="D23" s="6" t="s">
        <v>65</v>
      </c>
      <c r="E23" s="5">
        <v>1</v>
      </c>
      <c r="F23" s="3"/>
      <c r="G23" s="5" t="s">
        <v>5</v>
      </c>
      <c r="H23" s="6" t="str">
        <f>IF(E23=2,D23,(IF(E24=2,D24,(IF(E25=2,D25,(IF(E26=2,D26,2.4)))))))</f>
        <v>Jarvis Cininas</v>
      </c>
      <c r="I23" s="5">
        <v>3</v>
      </c>
      <c r="J23" s="3"/>
      <c r="K23" s="3"/>
      <c r="L23" s="4"/>
      <c r="M23" s="3"/>
      <c r="N23" s="3"/>
      <c r="O23" s="5" t="s">
        <v>5</v>
      </c>
      <c r="P23" s="7" t="str">
        <f>IF(M26=2,L26,(IF(M27=2,L27,(IF(M28=2,L28,2.11)))))</f>
        <v xml:space="preserve">Cahill Bell-Warren </v>
      </c>
      <c r="Q23" s="5">
        <v>2</v>
      </c>
    </row>
    <row r="24" spans="2:17" x14ac:dyDescent="0.15">
      <c r="B24" s="5" t="s">
        <v>3</v>
      </c>
      <c r="C24" s="5">
        <v>10</v>
      </c>
      <c r="D24" s="6" t="s">
        <v>66</v>
      </c>
      <c r="E24" s="5">
        <v>3</v>
      </c>
      <c r="F24" s="3"/>
      <c r="J24" s="3"/>
      <c r="K24" s="3"/>
      <c r="L24" s="4"/>
      <c r="M24" s="3"/>
      <c r="N24" s="3"/>
      <c r="O24" s="3"/>
      <c r="P24" s="3"/>
      <c r="Q24" s="3"/>
    </row>
    <row r="25" spans="2:17" x14ac:dyDescent="0.15">
      <c r="B25" s="5" t="s">
        <v>4</v>
      </c>
      <c r="C25" s="5">
        <v>15</v>
      </c>
      <c r="D25" s="6" t="s">
        <v>134</v>
      </c>
      <c r="E25" s="5">
        <v>2</v>
      </c>
      <c r="F25" s="3"/>
      <c r="J25" s="3"/>
      <c r="K25" s="3" t="s">
        <v>8</v>
      </c>
      <c r="L25" s="4" t="s">
        <v>7</v>
      </c>
      <c r="M25" s="3">
        <v>11</v>
      </c>
      <c r="N25" s="3"/>
      <c r="O25" s="3" t="s">
        <v>12</v>
      </c>
      <c r="P25" s="4" t="s">
        <v>13</v>
      </c>
      <c r="Q25" s="3"/>
    </row>
    <row r="26" spans="2:17" x14ac:dyDescent="0.15">
      <c r="B26" s="5" t="s">
        <v>5</v>
      </c>
      <c r="C26" s="5">
        <v>22</v>
      </c>
      <c r="D26" s="6" t="s">
        <v>135</v>
      </c>
      <c r="E26" s="5">
        <v>4</v>
      </c>
      <c r="F26" s="3"/>
      <c r="J26" s="3"/>
      <c r="K26" s="5" t="s">
        <v>2</v>
      </c>
      <c r="L26" s="6" t="str">
        <f>IF(I10=2,H10,(IF(I11=2,H11,(IF(I12=2,H12,(IF(I9=2,H9,2.7)))))))</f>
        <v xml:space="preserve">Finn Barry </v>
      </c>
      <c r="M26" s="5">
        <v>1</v>
      </c>
      <c r="N26" s="3"/>
      <c r="O26" s="3" t="s">
        <v>14</v>
      </c>
      <c r="P26" s="4" t="s">
        <v>15</v>
      </c>
      <c r="Q26" s="3"/>
    </row>
    <row r="27" spans="2:17" x14ac:dyDescent="0.15">
      <c r="G27" s="3"/>
      <c r="H27" s="4"/>
      <c r="I27" s="3"/>
      <c r="K27" s="5" t="s">
        <v>3</v>
      </c>
      <c r="L27" s="6" t="str">
        <f>IF(I20=1,H20,(IF(I21=1,H21,(IF(I22=1,H22,(IF(I23=1,H23,1.8)))))))</f>
        <v>Casey Egan</v>
      </c>
      <c r="M27" s="5">
        <v>3</v>
      </c>
      <c r="O27" s="3" t="s">
        <v>16</v>
      </c>
      <c r="P27" s="4" t="s">
        <v>17</v>
      </c>
    </row>
    <row r="28" spans="2:17" x14ac:dyDescent="0.15">
      <c r="B28" s="3" t="s">
        <v>0</v>
      </c>
      <c r="C28" s="3"/>
      <c r="D28" s="4" t="s">
        <v>18</v>
      </c>
      <c r="E28" s="3">
        <v>5</v>
      </c>
      <c r="K28" s="5" t="s">
        <v>4</v>
      </c>
      <c r="L28" s="6" t="str">
        <f>IF(I31=1,H31,(IF(I32=1,H32,(IF(I33=1,H33,(IF(I34=1,H34,1.9)))))))</f>
        <v xml:space="preserve">Cahill Bell-Warren </v>
      </c>
      <c r="M28" s="5">
        <v>2</v>
      </c>
      <c r="O28" s="3" t="s">
        <v>19</v>
      </c>
      <c r="P28" s="4" t="s">
        <v>20</v>
      </c>
    </row>
    <row r="29" spans="2:17" x14ac:dyDescent="0.15">
      <c r="B29" s="5" t="s">
        <v>2</v>
      </c>
      <c r="C29" s="5">
        <v>5</v>
      </c>
      <c r="D29" s="6" t="s">
        <v>67</v>
      </c>
      <c r="E29" s="5">
        <v>3</v>
      </c>
    </row>
    <row r="30" spans="2:17" x14ac:dyDescent="0.15">
      <c r="B30" s="5" t="s">
        <v>3</v>
      </c>
      <c r="C30" s="5">
        <v>8</v>
      </c>
      <c r="D30" s="6" t="s">
        <v>68</v>
      </c>
      <c r="E30" s="5">
        <v>2</v>
      </c>
      <c r="G30" s="3" t="s">
        <v>6</v>
      </c>
      <c r="H30" s="4" t="s">
        <v>9</v>
      </c>
      <c r="I30" s="3">
        <v>9</v>
      </c>
      <c r="K30" s="8" t="s">
        <v>21</v>
      </c>
      <c r="L30" s="3" t="s">
        <v>22</v>
      </c>
    </row>
    <row r="31" spans="2:17" x14ac:dyDescent="0.15">
      <c r="B31" s="5" t="s">
        <v>4</v>
      </c>
      <c r="C31" s="5">
        <v>17</v>
      </c>
      <c r="D31" s="6" t="s">
        <v>136</v>
      </c>
      <c r="E31" s="5">
        <v>1</v>
      </c>
      <c r="G31" s="5" t="s">
        <v>2</v>
      </c>
      <c r="H31" s="6" t="str">
        <f>IF(E29=1,D29,(IF(E30=1,D30,(IF(E31=1,D31,(IF(E32=1,D20,1.5)))))))</f>
        <v>Indi White</v>
      </c>
      <c r="I31" s="5">
        <v>2</v>
      </c>
    </row>
    <row r="32" spans="2:17" x14ac:dyDescent="0.15">
      <c r="B32" s="5" t="s">
        <v>5</v>
      </c>
      <c r="C32" s="5">
        <v>20</v>
      </c>
      <c r="D32" s="6" t="s">
        <v>133</v>
      </c>
      <c r="E32" s="5">
        <v>4</v>
      </c>
      <c r="G32" s="5" t="s">
        <v>3</v>
      </c>
      <c r="H32" s="6" t="str">
        <f>IF(E29=2,D29,(IF(E30=2,D30,(IF(E31=2,D31,(IF(E32=2,D20,2.5)))))))</f>
        <v>Marcus Eldridge</v>
      </c>
      <c r="I32" s="5">
        <v>4</v>
      </c>
    </row>
    <row r="33" spans="2:9" x14ac:dyDescent="0.15">
      <c r="B33" s="3"/>
      <c r="C33" s="3"/>
      <c r="D33" s="4"/>
      <c r="E33" s="3"/>
      <c r="G33" s="5" t="s">
        <v>4</v>
      </c>
      <c r="H33" s="6" t="str">
        <f>IF(E35=1,D35,(IF(E36=1,D36,(IF(E37=1,D37,(IF(E38=1,D38,1.6)))))))</f>
        <v xml:space="preserve">Cahill Bell-Warren </v>
      </c>
      <c r="I33" s="5">
        <v>1</v>
      </c>
    </row>
    <row r="34" spans="2:9" x14ac:dyDescent="0.15">
      <c r="B34" s="3" t="s">
        <v>0</v>
      </c>
      <c r="C34" s="3"/>
      <c r="D34" s="4" t="s">
        <v>23</v>
      </c>
      <c r="E34" s="3">
        <v>6</v>
      </c>
      <c r="G34" s="5" t="s">
        <v>5</v>
      </c>
      <c r="H34" s="6" t="str">
        <f>IF(E35=2,D35,(IF(E36=2,D36,(IF(E37=2,D37,(IF(E38=2,D38,2.6)))))))</f>
        <v>Max Burton</v>
      </c>
      <c r="I34" s="5">
        <v>3</v>
      </c>
    </row>
    <row r="35" spans="2:9" x14ac:dyDescent="0.15">
      <c r="B35" s="5" t="s">
        <v>2</v>
      </c>
      <c r="C35" s="5">
        <v>2</v>
      </c>
      <c r="D35" s="6" t="s">
        <v>57</v>
      </c>
      <c r="E35" s="5">
        <v>1</v>
      </c>
    </row>
    <row r="36" spans="2:9" x14ac:dyDescent="0.15">
      <c r="B36" s="5" t="s">
        <v>3</v>
      </c>
      <c r="C36" s="5">
        <v>11</v>
      </c>
      <c r="D36" s="6" t="s">
        <v>69</v>
      </c>
      <c r="E36" s="5">
        <v>3</v>
      </c>
      <c r="G36" s="9" t="s">
        <v>24</v>
      </c>
      <c r="H36" s="3" t="s">
        <v>25</v>
      </c>
    </row>
    <row r="37" spans="2:9" x14ac:dyDescent="0.15">
      <c r="B37" s="5" t="s">
        <v>4</v>
      </c>
      <c r="C37" s="5">
        <v>14</v>
      </c>
      <c r="D37" s="6" t="s">
        <v>70</v>
      </c>
      <c r="E37" s="5">
        <v>2</v>
      </c>
      <c r="G37" s="9" t="s">
        <v>26</v>
      </c>
      <c r="H37" s="3" t="s">
        <v>27</v>
      </c>
    </row>
    <row r="38" spans="2:9" x14ac:dyDescent="0.15">
      <c r="B38" s="5" t="s">
        <v>5</v>
      </c>
      <c r="C38" s="5">
        <v>23</v>
      </c>
      <c r="D38" s="6" t="s">
        <v>73</v>
      </c>
      <c r="E38" s="5"/>
    </row>
    <row r="40" spans="2:9" x14ac:dyDescent="0.15">
      <c r="B40" s="9" t="s">
        <v>28</v>
      </c>
      <c r="D40" s="3" t="s">
        <v>29</v>
      </c>
    </row>
    <row r="41" spans="2:9" x14ac:dyDescent="0.15">
      <c r="B41" s="9" t="s">
        <v>30</v>
      </c>
      <c r="D41" s="3" t="s">
        <v>31</v>
      </c>
    </row>
  </sheetData>
  <phoneticPr fontId="7" type="noConversion"/>
  <pageMargins left="0.75000000000000011" right="0.75000000000000011" top="1" bottom="1" header="0.5" footer="0.5"/>
  <pageSetup paperSize="9" scale="82" orientation="landscape" horizontalDpi="4294967292" verticalDpi="4294967292" copies="2"/>
  <rowBreaks count="1" manualBreakCount="1">
    <brk id="41" max="16383" man="1"/>
  </rowBreaks>
  <colBreaks count="1" manualBreakCount="1">
    <brk id="17" max="1048575" man="1"/>
  </colBreaks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3"/>
  <sheetViews>
    <sheetView view="pageLayout" workbookViewId="0">
      <selection activeCell="M11" sqref="M11"/>
    </sheetView>
  </sheetViews>
  <sheetFormatPr baseColWidth="10" defaultRowHeight="13" x14ac:dyDescent="0.15"/>
  <cols>
    <col min="1" max="1" width="1.5" style="2" customWidth="1"/>
    <col min="2" max="2" width="3.5" style="2" customWidth="1"/>
    <col min="3" max="3" width="3.83203125" style="2" customWidth="1"/>
    <col min="4" max="4" width="19" style="2" customWidth="1"/>
    <col min="5" max="5" width="4.6640625" style="2" customWidth="1"/>
    <col min="6" max="6" width="3.1640625" style="2" customWidth="1"/>
    <col min="7" max="7" width="4.83203125" style="2" customWidth="1"/>
    <col min="8" max="8" width="17.83203125" style="2" customWidth="1"/>
    <col min="9" max="9" width="5.33203125" style="2" customWidth="1"/>
    <col min="10" max="10" width="3.5" style="2" customWidth="1"/>
    <col min="11" max="11" width="4.5" style="2" customWidth="1"/>
    <col min="12" max="12" width="21.6640625" style="2" customWidth="1"/>
    <col min="13" max="13" width="5.6640625" style="2" customWidth="1"/>
    <col min="14" max="16384" width="10.83203125" style="2"/>
  </cols>
  <sheetData>
    <row r="1" spans="2:13" ht="16" x14ac:dyDescent="0.2">
      <c r="B1" s="16" t="s">
        <v>142</v>
      </c>
    </row>
    <row r="3" spans="2:13" x14ac:dyDescent="0.15">
      <c r="B3" s="1" t="s">
        <v>44</v>
      </c>
    </row>
    <row r="4" spans="2:13" ht="16" x14ac:dyDescent="0.2">
      <c r="B4" s="10" t="s">
        <v>0</v>
      </c>
      <c r="C4" s="10"/>
      <c r="D4" s="11" t="s">
        <v>1</v>
      </c>
      <c r="E4" s="10">
        <v>1</v>
      </c>
      <c r="F4" s="10"/>
      <c r="G4" s="10"/>
      <c r="H4" s="11"/>
      <c r="I4" s="10"/>
      <c r="J4"/>
      <c r="K4"/>
      <c r="L4"/>
      <c r="M4"/>
    </row>
    <row r="5" spans="2:13" ht="16" x14ac:dyDescent="0.2">
      <c r="B5" s="12" t="s">
        <v>2</v>
      </c>
      <c r="C5" s="12">
        <v>1</v>
      </c>
      <c r="D5" s="13" t="s">
        <v>32</v>
      </c>
      <c r="E5" s="12">
        <v>1</v>
      </c>
      <c r="F5" s="10"/>
      <c r="G5" s="10"/>
      <c r="H5" s="11"/>
      <c r="I5" s="10"/>
      <c r="J5"/>
      <c r="K5"/>
      <c r="L5"/>
      <c r="M5"/>
    </row>
    <row r="6" spans="2:13" ht="16" x14ac:dyDescent="0.2">
      <c r="B6" s="12" t="s">
        <v>3</v>
      </c>
      <c r="C6" s="12">
        <v>6</v>
      </c>
      <c r="D6" s="13" t="s">
        <v>33</v>
      </c>
      <c r="E6" s="12">
        <v>3</v>
      </c>
      <c r="F6" s="10"/>
      <c r="G6"/>
      <c r="H6"/>
      <c r="I6"/>
      <c r="J6"/>
      <c r="K6"/>
      <c r="L6"/>
      <c r="M6"/>
    </row>
    <row r="7" spans="2:13" ht="16" x14ac:dyDescent="0.2">
      <c r="B7" s="12" t="s">
        <v>4</v>
      </c>
      <c r="C7" s="12">
        <v>7</v>
      </c>
      <c r="D7" s="4" t="s">
        <v>144</v>
      </c>
      <c r="E7" s="12">
        <v>2</v>
      </c>
      <c r="F7" s="10"/>
      <c r="G7" s="10" t="s">
        <v>6</v>
      </c>
      <c r="H7" s="11" t="s">
        <v>1</v>
      </c>
      <c r="I7" s="11">
        <v>4</v>
      </c>
      <c r="J7"/>
      <c r="K7"/>
      <c r="L7"/>
      <c r="M7"/>
    </row>
    <row r="8" spans="2:13" ht="16" x14ac:dyDescent="0.2">
      <c r="B8" s="12" t="s">
        <v>5</v>
      </c>
      <c r="C8" s="12">
        <v>12</v>
      </c>
      <c r="D8" s="13" t="s">
        <v>43</v>
      </c>
      <c r="E8" s="12"/>
      <c r="F8" s="10"/>
      <c r="G8" s="12" t="s">
        <v>2</v>
      </c>
      <c r="H8" s="13" t="str">
        <f>IF(E6=1,D6,(IF(E7=1,D19,(IF(E8=1,D8,(IF(E5=1,D5,1.1)))))))</f>
        <v xml:space="preserve">Arabella Wilson </v>
      </c>
      <c r="I8" s="12">
        <v>2</v>
      </c>
      <c r="J8"/>
      <c r="K8"/>
      <c r="L8"/>
      <c r="M8"/>
    </row>
    <row r="9" spans="2:13" ht="16" x14ac:dyDescent="0.2">
      <c r="B9" s="10"/>
      <c r="C9" s="10"/>
      <c r="D9" s="11"/>
      <c r="E9" s="10"/>
      <c r="F9" s="10"/>
      <c r="G9" s="12" t="s">
        <v>3</v>
      </c>
      <c r="H9" s="13" t="str">
        <f>IF(E14=2,D20,(IF(E13=2,D14,(IF(E12=2,D12,(IF(E11=2,D11,2.2)))))))</f>
        <v>Lannia Fostin</v>
      </c>
      <c r="I9" s="12">
        <v>3</v>
      </c>
      <c r="J9"/>
      <c r="K9"/>
      <c r="L9"/>
      <c r="M9"/>
    </row>
    <row r="10" spans="2:13" ht="16" x14ac:dyDescent="0.2">
      <c r="B10" s="10" t="s">
        <v>0</v>
      </c>
      <c r="C10" s="10"/>
      <c r="D10" s="11" t="s">
        <v>7</v>
      </c>
      <c r="E10" s="10">
        <v>2</v>
      </c>
      <c r="F10" s="10"/>
      <c r="G10" s="12" t="s">
        <v>4</v>
      </c>
      <c r="H10" s="13" t="s">
        <v>41</v>
      </c>
      <c r="I10" s="12">
        <v>1</v>
      </c>
      <c r="J10"/>
      <c r="K10" s="10"/>
      <c r="L10" s="11" t="s">
        <v>10</v>
      </c>
      <c r="M10" s="11">
        <v>6</v>
      </c>
    </row>
    <row r="11" spans="2:13" ht="16" x14ac:dyDescent="0.2">
      <c r="B11" s="12" t="s">
        <v>2</v>
      </c>
      <c r="C11" s="12">
        <v>3</v>
      </c>
      <c r="D11" s="13" t="s">
        <v>36</v>
      </c>
      <c r="E11" s="12">
        <v>3</v>
      </c>
      <c r="F11" s="10"/>
      <c r="G11"/>
      <c r="H11"/>
      <c r="I11"/>
      <c r="J11"/>
      <c r="K11" s="12" t="s">
        <v>2</v>
      </c>
      <c r="L11" s="13" t="str">
        <f>IF(I8=1,H8,(IF(I9=1,H9,(IF(I10=1,H10,1.4)))))</f>
        <v>Angela Ball</v>
      </c>
      <c r="M11" s="12">
        <v>4</v>
      </c>
    </row>
    <row r="12" spans="2:13" ht="16" x14ac:dyDescent="0.2">
      <c r="B12" s="12" t="s">
        <v>3</v>
      </c>
      <c r="C12" s="12">
        <v>4</v>
      </c>
      <c r="D12" s="13" t="s">
        <v>37</v>
      </c>
      <c r="E12" s="12">
        <v>2</v>
      </c>
      <c r="F12" s="10"/>
      <c r="G12" s="10"/>
      <c r="H12" s="11"/>
      <c r="I12" s="10"/>
      <c r="J12"/>
      <c r="K12" s="12" t="s">
        <v>3</v>
      </c>
      <c r="L12" s="13" t="str">
        <f>IF(I8=2,H8,(IF(I9=2,H9,(IF(I10=2,H10,2.4)))))</f>
        <v xml:space="preserve">Arabella Wilson </v>
      </c>
      <c r="M12" s="12">
        <v>2</v>
      </c>
    </row>
    <row r="13" spans="2:13" ht="16" x14ac:dyDescent="0.2">
      <c r="B13" s="12" t="s">
        <v>4</v>
      </c>
      <c r="C13" s="12">
        <v>9</v>
      </c>
      <c r="D13" s="13" t="s">
        <v>42</v>
      </c>
      <c r="E13" s="12">
        <v>1</v>
      </c>
      <c r="F13" s="10"/>
      <c r="G13"/>
      <c r="H13"/>
      <c r="I13"/>
      <c r="J13"/>
      <c r="K13" s="12" t="s">
        <v>4</v>
      </c>
      <c r="L13" s="13" t="str">
        <f>IF(I15=1,H15,(IF(I16=1,H16,(IF(I17=1,H17,1.5)))))</f>
        <v xml:space="preserve">Sophie Fletcher </v>
      </c>
      <c r="M13" s="12">
        <v>1</v>
      </c>
    </row>
    <row r="14" spans="2:13" ht="16" x14ac:dyDescent="0.2">
      <c r="B14" s="12" t="s">
        <v>5</v>
      </c>
      <c r="C14" s="12">
        <v>10</v>
      </c>
      <c r="D14" s="13" t="s">
        <v>38</v>
      </c>
      <c r="E14" s="12">
        <v>4</v>
      </c>
      <c r="F14" s="10"/>
      <c r="G14" s="10" t="s">
        <v>6</v>
      </c>
      <c r="H14" s="11" t="s">
        <v>7</v>
      </c>
      <c r="I14" s="11">
        <v>5</v>
      </c>
      <c r="J14"/>
      <c r="K14" s="12" t="s">
        <v>5</v>
      </c>
      <c r="L14" s="13" t="str">
        <f>IF(I15=2,H15,(IF(I16=2,H16,(IF(I17=2,H17,2.5)))))</f>
        <v>Rikki Bell-Warren</v>
      </c>
      <c r="M14" s="12">
        <v>3</v>
      </c>
    </row>
    <row r="15" spans="2:13" ht="16" x14ac:dyDescent="0.2">
      <c r="B15"/>
      <c r="C15"/>
      <c r="D15"/>
      <c r="E15"/>
      <c r="F15"/>
      <c r="G15" s="12" t="s">
        <v>2</v>
      </c>
      <c r="H15" s="4" t="s">
        <v>144</v>
      </c>
      <c r="I15" s="12">
        <v>2</v>
      </c>
      <c r="J15"/>
      <c r="K15"/>
      <c r="L15"/>
      <c r="M15"/>
    </row>
    <row r="16" spans="2:13" ht="16" x14ac:dyDescent="0.2">
      <c r="B16" s="10" t="s">
        <v>0</v>
      </c>
      <c r="C16" s="10"/>
      <c r="D16" s="11" t="s">
        <v>7</v>
      </c>
      <c r="E16" s="10">
        <v>3</v>
      </c>
      <c r="F16"/>
      <c r="G16" s="12" t="s">
        <v>3</v>
      </c>
      <c r="H16" s="13" t="s">
        <v>42</v>
      </c>
      <c r="I16" s="12">
        <v>3</v>
      </c>
      <c r="J16"/>
      <c r="K16" s="10" t="s">
        <v>12</v>
      </c>
      <c r="L16" s="11" t="s">
        <v>13</v>
      </c>
      <c r="M16"/>
    </row>
    <row r="17" spans="2:13" ht="16" x14ac:dyDescent="0.2">
      <c r="B17" s="12" t="s">
        <v>2</v>
      </c>
      <c r="C17" s="12">
        <v>2</v>
      </c>
      <c r="D17" s="13" t="s">
        <v>40</v>
      </c>
      <c r="E17" s="12">
        <v>1</v>
      </c>
      <c r="F17"/>
      <c r="G17" s="12" t="s">
        <v>4</v>
      </c>
      <c r="H17" s="13" t="s">
        <v>40</v>
      </c>
      <c r="I17" s="12">
        <v>1</v>
      </c>
      <c r="J17"/>
      <c r="K17" s="10" t="s">
        <v>14</v>
      </c>
      <c r="L17" s="11" t="s">
        <v>15</v>
      </c>
      <c r="M17"/>
    </row>
    <row r="18" spans="2:13" ht="16" x14ac:dyDescent="0.2">
      <c r="B18" s="12" t="s">
        <v>3</v>
      </c>
      <c r="C18" s="12">
        <v>5</v>
      </c>
      <c r="D18" s="13" t="s">
        <v>41</v>
      </c>
      <c r="E18" s="12">
        <v>2</v>
      </c>
      <c r="F18"/>
      <c r="G18"/>
      <c r="H18"/>
      <c r="I18"/>
      <c r="J18"/>
      <c r="K18" s="10" t="s">
        <v>16</v>
      </c>
      <c r="L18" s="11" t="s">
        <v>17</v>
      </c>
      <c r="M18"/>
    </row>
    <row r="19" spans="2:13" ht="16" x14ac:dyDescent="0.2">
      <c r="B19" s="12" t="s">
        <v>4</v>
      </c>
      <c r="C19" s="12">
        <v>8</v>
      </c>
      <c r="D19" s="13" t="s">
        <v>34</v>
      </c>
      <c r="E19" s="12">
        <v>4</v>
      </c>
      <c r="F19"/>
      <c r="G19" s="14" t="s">
        <v>21</v>
      </c>
      <c r="H19" s="10" t="s">
        <v>22</v>
      </c>
      <c r="I19"/>
      <c r="J19"/>
      <c r="K19" s="10" t="s">
        <v>19</v>
      </c>
      <c r="L19" s="11" t="s">
        <v>20</v>
      </c>
      <c r="M19"/>
    </row>
    <row r="20" spans="2:13" ht="16" x14ac:dyDescent="0.2">
      <c r="B20" s="12" t="s">
        <v>5</v>
      </c>
      <c r="C20" s="12">
        <v>11</v>
      </c>
      <c r="D20" s="13" t="s">
        <v>39</v>
      </c>
      <c r="E20" s="12">
        <v>3</v>
      </c>
      <c r="F20"/>
      <c r="G20"/>
      <c r="H20"/>
      <c r="I20"/>
      <c r="J20"/>
      <c r="K20"/>
      <c r="L20"/>
      <c r="M20"/>
    </row>
    <row r="21" spans="2:13" ht="16" x14ac:dyDescent="0.2">
      <c r="B21"/>
      <c r="C21"/>
      <c r="D21"/>
      <c r="E21"/>
      <c r="F21"/>
      <c r="G21"/>
      <c r="H21"/>
      <c r="I21"/>
      <c r="J21"/>
      <c r="K21"/>
      <c r="L21"/>
      <c r="M21"/>
    </row>
    <row r="22" spans="2:13" ht="16" x14ac:dyDescent="0.2">
      <c r="B22" s="15" t="s">
        <v>24</v>
      </c>
      <c r="C22"/>
      <c r="D22" s="10" t="s">
        <v>25</v>
      </c>
      <c r="E22"/>
      <c r="F22"/>
      <c r="G22"/>
      <c r="H22"/>
      <c r="I22"/>
      <c r="J22"/>
      <c r="K22"/>
      <c r="L22"/>
      <c r="M22"/>
    </row>
    <row r="23" spans="2:13" ht="16" x14ac:dyDescent="0.2">
      <c r="B23" s="15" t="s">
        <v>26</v>
      </c>
      <c r="C23"/>
      <c r="D23" s="10" t="s">
        <v>27</v>
      </c>
      <c r="E23"/>
      <c r="F23"/>
      <c r="G23"/>
      <c r="H23"/>
      <c r="I23"/>
      <c r="J23"/>
      <c r="K23"/>
      <c r="L23"/>
      <c r="M23"/>
    </row>
  </sheetData>
  <phoneticPr fontId="7" type="noConversion"/>
  <pageMargins left="0.75000000000000011" right="0.75000000000000011" top="1" bottom="1" header="0.5" footer="0.5"/>
  <pageSetup paperSize="9" orientation="landscape" horizontalDpi="4294967292" verticalDpi="4294967292" copies="2"/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2"/>
  <sheetViews>
    <sheetView view="pageLayout" workbookViewId="0">
      <selection activeCell="D29" sqref="D29"/>
    </sheetView>
  </sheetViews>
  <sheetFormatPr baseColWidth="10" defaultRowHeight="13" x14ac:dyDescent="0.15"/>
  <cols>
    <col min="1" max="1" width="3.33203125" style="2" customWidth="1"/>
    <col min="2" max="2" width="3.5" style="2" customWidth="1"/>
    <col min="3" max="3" width="3.83203125" style="2" customWidth="1"/>
    <col min="4" max="4" width="19" style="2" customWidth="1"/>
    <col min="5" max="5" width="4.6640625" style="2" customWidth="1"/>
    <col min="6" max="6" width="3.1640625" style="2" customWidth="1"/>
    <col min="7" max="7" width="4.83203125" style="2" customWidth="1"/>
    <col min="8" max="8" width="17.83203125" style="2" customWidth="1"/>
    <col min="9" max="9" width="5.33203125" style="2" customWidth="1"/>
    <col min="10" max="10" width="3.5" style="2" customWidth="1"/>
    <col min="11" max="11" width="4.5" style="2" customWidth="1"/>
    <col min="12" max="12" width="21.6640625" style="2" customWidth="1"/>
    <col min="13" max="13" width="5.6640625" style="2" customWidth="1"/>
    <col min="14" max="16384" width="10.83203125" style="2"/>
  </cols>
  <sheetData>
    <row r="1" spans="2:13" ht="16" x14ac:dyDescent="0.2">
      <c r="B1" s="16" t="s">
        <v>143</v>
      </c>
    </row>
    <row r="3" spans="2:13" x14ac:dyDescent="0.15">
      <c r="B3" s="1" t="s">
        <v>79</v>
      </c>
    </row>
    <row r="4" spans="2:13" x14ac:dyDescent="0.15">
      <c r="B4" s="3" t="s">
        <v>76</v>
      </c>
      <c r="C4" s="3"/>
      <c r="D4" s="4" t="s">
        <v>77</v>
      </c>
      <c r="E4" s="3">
        <v>1</v>
      </c>
      <c r="F4" s="3"/>
      <c r="G4" s="3"/>
      <c r="H4" s="4"/>
      <c r="I4" s="3"/>
    </row>
    <row r="5" spans="2:13" x14ac:dyDescent="0.15">
      <c r="B5" s="5" t="s">
        <v>2</v>
      </c>
      <c r="C5" s="5">
        <v>1</v>
      </c>
      <c r="D5" s="6" t="s">
        <v>101</v>
      </c>
      <c r="E5" s="5"/>
      <c r="F5" s="3"/>
      <c r="G5" s="3"/>
      <c r="H5" s="4"/>
      <c r="I5" s="3"/>
    </row>
    <row r="6" spans="2:13" x14ac:dyDescent="0.15">
      <c r="B6" s="5" t="s">
        <v>3</v>
      </c>
      <c r="C6" s="5">
        <v>6</v>
      </c>
      <c r="D6" s="6" t="s">
        <v>105</v>
      </c>
      <c r="E6" s="5"/>
      <c r="F6" s="3"/>
    </row>
    <row r="7" spans="2:13" x14ac:dyDescent="0.15">
      <c r="B7" s="5" t="s">
        <v>4</v>
      </c>
      <c r="C7" s="5">
        <v>7</v>
      </c>
      <c r="D7" s="6" t="s">
        <v>106</v>
      </c>
      <c r="E7" s="5"/>
      <c r="F7" s="3"/>
      <c r="G7" s="3" t="s">
        <v>6</v>
      </c>
      <c r="H7" s="4" t="s">
        <v>1</v>
      </c>
      <c r="I7" s="4">
        <v>4</v>
      </c>
    </row>
    <row r="8" spans="2:13" x14ac:dyDescent="0.15">
      <c r="B8" s="5" t="s">
        <v>78</v>
      </c>
      <c r="C8" s="5">
        <v>12</v>
      </c>
      <c r="D8" s="6" t="s">
        <v>35</v>
      </c>
      <c r="E8" s="5"/>
      <c r="F8" s="3"/>
      <c r="G8" s="5" t="s">
        <v>2</v>
      </c>
      <c r="H8" s="6">
        <f>IF(E6=1,D6,(IF(E7=1,D7,(IF(E8=1,D8,(IF(E5=1,D5,1.1)))))))</f>
        <v>1.1000000000000001</v>
      </c>
      <c r="I8" s="5"/>
    </row>
    <row r="9" spans="2:13" x14ac:dyDescent="0.15">
      <c r="B9" s="3"/>
      <c r="C9" s="3"/>
      <c r="D9" s="4"/>
      <c r="E9" s="3"/>
      <c r="F9" s="3"/>
      <c r="G9" s="5" t="s">
        <v>3</v>
      </c>
      <c r="H9" s="6">
        <f>IF(E14=2,D14,(IF(E13=2,D13,(IF(E12=2,D12,(IF(E11=2,D11,2.2)))))))</f>
        <v>2.2000000000000002</v>
      </c>
      <c r="I9" s="5"/>
    </row>
    <row r="10" spans="2:13" x14ac:dyDescent="0.15">
      <c r="B10" s="3" t="s">
        <v>76</v>
      </c>
      <c r="C10" s="3"/>
      <c r="D10" s="4" t="s">
        <v>7</v>
      </c>
      <c r="E10" s="3">
        <v>2</v>
      </c>
      <c r="F10" s="3"/>
      <c r="G10" s="5" t="s">
        <v>4</v>
      </c>
      <c r="H10" s="6">
        <f>IF(E17=2,D17,(IF(E18=2,D18,(IF(E19=2,D19,(IF(E20=2,D20,2.3)))))))</f>
        <v>2.2999999999999998</v>
      </c>
      <c r="I10" s="5"/>
      <c r="K10" s="3"/>
      <c r="L10" s="4" t="s">
        <v>10</v>
      </c>
      <c r="M10" s="4">
        <v>6</v>
      </c>
    </row>
    <row r="11" spans="2:13" x14ac:dyDescent="0.15">
      <c r="B11" s="5" t="s">
        <v>2</v>
      </c>
      <c r="C11" s="5">
        <v>3</v>
      </c>
      <c r="D11" s="6" t="s">
        <v>107</v>
      </c>
      <c r="E11" s="5"/>
      <c r="F11" s="3"/>
      <c r="K11" s="5" t="s">
        <v>2</v>
      </c>
      <c r="L11" s="6">
        <f>IF(I8=1,H8,(IF(I9=1,H9,(IF(I10=1,H10,1.4)))))</f>
        <v>1.4</v>
      </c>
      <c r="M11" s="5"/>
    </row>
    <row r="12" spans="2:13" x14ac:dyDescent="0.15">
      <c r="B12" s="5" t="s">
        <v>3</v>
      </c>
      <c r="C12" s="5">
        <v>4</v>
      </c>
      <c r="D12" s="6" t="s">
        <v>102</v>
      </c>
      <c r="E12" s="5"/>
      <c r="F12" s="3"/>
      <c r="G12" s="3"/>
      <c r="H12" s="4"/>
      <c r="I12" s="3"/>
      <c r="K12" s="5" t="s">
        <v>3</v>
      </c>
      <c r="L12" s="6">
        <f>IF(I8=2,H8,(IF(I9=2,H9,(IF(I10=2,H10,2.4)))))</f>
        <v>2.4</v>
      </c>
      <c r="M12" s="5"/>
    </row>
    <row r="13" spans="2:13" x14ac:dyDescent="0.15">
      <c r="B13" s="5" t="s">
        <v>4</v>
      </c>
      <c r="C13" s="5">
        <v>9</v>
      </c>
      <c r="D13" s="6" t="s">
        <v>100</v>
      </c>
      <c r="E13" s="5"/>
      <c r="F13" s="3"/>
      <c r="K13" s="5" t="s">
        <v>4</v>
      </c>
      <c r="L13" s="6">
        <f>IF(I15=1,H15,(IF(I16=1,H16,(IF(I17=1,H17,1.5)))))</f>
        <v>1.5</v>
      </c>
      <c r="M13" s="5"/>
    </row>
    <row r="14" spans="2:13" x14ac:dyDescent="0.15">
      <c r="B14" s="5" t="s">
        <v>78</v>
      </c>
      <c r="C14" s="5">
        <v>10</v>
      </c>
      <c r="D14" s="6" t="s">
        <v>74</v>
      </c>
      <c r="E14" s="5"/>
      <c r="F14" s="3"/>
      <c r="G14" s="3" t="s">
        <v>6</v>
      </c>
      <c r="H14" s="4" t="s">
        <v>7</v>
      </c>
      <c r="I14" s="4">
        <v>5</v>
      </c>
      <c r="K14" s="5" t="s">
        <v>78</v>
      </c>
      <c r="L14" s="6">
        <f>IF(I15=2,H15,(IF(I16=2,H16,(IF(I17=2,H17,2.5)))))</f>
        <v>2.5</v>
      </c>
      <c r="M14" s="5"/>
    </row>
    <row r="15" spans="2:13" x14ac:dyDescent="0.15">
      <c r="G15" s="5" t="s">
        <v>2</v>
      </c>
      <c r="H15" s="6">
        <f>IF(E6=2,D6,(IF(E7=2,D7,(IF(E8=2,D8,(IF(E5=2,D5,2.1)))))))</f>
        <v>2.1</v>
      </c>
      <c r="I15" s="5"/>
    </row>
    <row r="16" spans="2:13" x14ac:dyDescent="0.15">
      <c r="B16" s="3" t="s">
        <v>76</v>
      </c>
      <c r="C16" s="3"/>
      <c r="D16" s="4" t="s">
        <v>7</v>
      </c>
      <c r="E16" s="3">
        <v>3</v>
      </c>
      <c r="G16" s="5" t="s">
        <v>3</v>
      </c>
      <c r="H16" s="6">
        <f>IF(E14=1,D14,(IF(E13=1,D13,(IF(E12=1,D12,(IF(E11=1,D11,1.2)))))))</f>
        <v>1.2</v>
      </c>
      <c r="I16" s="5"/>
      <c r="K16" s="3" t="s">
        <v>12</v>
      </c>
      <c r="L16" s="4" t="s">
        <v>13</v>
      </c>
    </row>
    <row r="17" spans="2:13" x14ac:dyDescent="0.15">
      <c r="B17" s="5" t="s">
        <v>2</v>
      </c>
      <c r="C17" s="5">
        <v>2</v>
      </c>
      <c r="D17" s="6" t="s">
        <v>98</v>
      </c>
      <c r="E17" s="5"/>
      <c r="G17" s="5" t="s">
        <v>4</v>
      </c>
      <c r="H17" s="6">
        <f>IF(E17=1,D17,(IF(E18=1,D18,(IF(E19=1,D19,(IF(E20=1,D20,1.3)))))))</f>
        <v>1.3</v>
      </c>
      <c r="I17" s="5"/>
      <c r="K17" s="3" t="s">
        <v>14</v>
      </c>
      <c r="L17" s="4" t="s">
        <v>15</v>
      </c>
    </row>
    <row r="18" spans="2:13" x14ac:dyDescent="0.15">
      <c r="B18" s="5" t="s">
        <v>3</v>
      </c>
      <c r="C18" s="5">
        <v>5</v>
      </c>
      <c r="D18" s="6" t="s">
        <v>108</v>
      </c>
      <c r="E18" s="5"/>
      <c r="K18" s="3" t="s">
        <v>16</v>
      </c>
      <c r="L18" s="4" t="s">
        <v>17</v>
      </c>
    </row>
    <row r="19" spans="2:13" x14ac:dyDescent="0.15">
      <c r="B19" s="5" t="s">
        <v>4</v>
      </c>
      <c r="C19" s="5">
        <v>8</v>
      </c>
      <c r="D19" s="6" t="s">
        <v>109</v>
      </c>
      <c r="E19" s="5"/>
      <c r="G19" s="8" t="s">
        <v>21</v>
      </c>
      <c r="H19" s="3" t="s">
        <v>22</v>
      </c>
      <c r="K19" s="3" t="s">
        <v>19</v>
      </c>
      <c r="L19" s="4" t="s">
        <v>20</v>
      </c>
    </row>
    <row r="20" spans="2:13" x14ac:dyDescent="0.15">
      <c r="B20" s="5" t="s">
        <v>78</v>
      </c>
      <c r="C20" s="5">
        <v>11</v>
      </c>
      <c r="D20" s="6" t="s">
        <v>43</v>
      </c>
      <c r="E20" s="5"/>
    </row>
    <row r="22" spans="2:13" x14ac:dyDescent="0.15">
      <c r="B22" s="9" t="s">
        <v>24</v>
      </c>
      <c r="D22" s="3" t="s">
        <v>25</v>
      </c>
    </row>
    <row r="23" spans="2:13" x14ac:dyDescent="0.15">
      <c r="B23" s="9" t="s">
        <v>26</v>
      </c>
      <c r="D23" s="3" t="s">
        <v>27</v>
      </c>
    </row>
    <row r="25" spans="2:13" x14ac:dyDescent="0.15">
      <c r="B25" s="1" t="s">
        <v>80</v>
      </c>
    </row>
    <row r="26" spans="2:13" x14ac:dyDescent="0.15">
      <c r="B26" s="3" t="s">
        <v>76</v>
      </c>
      <c r="C26" s="3"/>
      <c r="D26" s="4" t="s">
        <v>77</v>
      </c>
      <c r="E26" s="3">
        <v>1</v>
      </c>
      <c r="F26" s="3"/>
      <c r="G26" s="3"/>
      <c r="H26" s="4"/>
      <c r="I26" s="3"/>
    </row>
    <row r="27" spans="2:13" x14ac:dyDescent="0.15">
      <c r="B27" s="5" t="s">
        <v>2</v>
      </c>
      <c r="C27" s="5">
        <v>1</v>
      </c>
      <c r="D27" s="6" t="s">
        <v>81</v>
      </c>
      <c r="E27" s="5"/>
      <c r="F27" s="3"/>
      <c r="G27" s="3"/>
      <c r="H27" s="4"/>
      <c r="I27" s="3"/>
    </row>
    <row r="28" spans="2:13" x14ac:dyDescent="0.15">
      <c r="B28" s="5" t="s">
        <v>3</v>
      </c>
      <c r="C28" s="5">
        <v>6</v>
      </c>
      <c r="D28" s="6" t="s">
        <v>82</v>
      </c>
      <c r="E28" s="5"/>
      <c r="F28" s="3"/>
    </row>
    <row r="29" spans="2:13" x14ac:dyDescent="0.15">
      <c r="B29" s="5" t="s">
        <v>4</v>
      </c>
      <c r="C29" s="5">
        <v>7</v>
      </c>
      <c r="D29" s="6" t="s">
        <v>83</v>
      </c>
      <c r="E29" s="5"/>
      <c r="F29" s="3"/>
      <c r="G29" s="3" t="s">
        <v>6</v>
      </c>
      <c r="H29" s="4" t="s">
        <v>1</v>
      </c>
      <c r="I29" s="4">
        <v>4</v>
      </c>
    </row>
    <row r="30" spans="2:13" x14ac:dyDescent="0.15">
      <c r="B30" s="5" t="s">
        <v>78</v>
      </c>
      <c r="C30" s="5">
        <v>12</v>
      </c>
      <c r="D30" s="6" t="s">
        <v>84</v>
      </c>
      <c r="E30" s="5"/>
      <c r="F30" s="3"/>
      <c r="G30" s="5" t="s">
        <v>2</v>
      </c>
      <c r="H30" s="6">
        <f>IF(E28=1,D28,(IF(E29=1,D29,(IF(E30=1,D30,(IF(E27=1,D27,1.1)))))))</f>
        <v>1.1000000000000001</v>
      </c>
      <c r="I30" s="5"/>
    </row>
    <row r="31" spans="2:13" x14ac:dyDescent="0.15">
      <c r="B31" s="3"/>
      <c r="C31" s="3"/>
      <c r="D31" s="4"/>
      <c r="E31" s="3"/>
      <c r="F31" s="3"/>
      <c r="G31" s="5" t="s">
        <v>3</v>
      </c>
      <c r="H31" s="6">
        <f>IF(E36=2,D36,(IF(E35=2,D35,(IF(E34=2,D34,(IF(E33=2,D33,2.2)))))))</f>
        <v>2.2000000000000002</v>
      </c>
      <c r="I31" s="5"/>
    </row>
    <row r="32" spans="2:13" x14ac:dyDescent="0.15">
      <c r="B32" s="3" t="s">
        <v>76</v>
      </c>
      <c r="C32" s="3"/>
      <c r="D32" s="4" t="s">
        <v>7</v>
      </c>
      <c r="E32" s="3">
        <v>2</v>
      </c>
      <c r="F32" s="3"/>
      <c r="G32" s="5" t="s">
        <v>4</v>
      </c>
      <c r="H32" s="6">
        <f>IF(E39=2,D39,(IF(E40=2,D40,(IF(E41=2,D41,(IF(E42=2,D42,2.3)))))))</f>
        <v>2.2999999999999998</v>
      </c>
      <c r="I32" s="5"/>
      <c r="K32" s="3"/>
      <c r="L32" s="4" t="s">
        <v>10</v>
      </c>
      <c r="M32" s="4">
        <v>6</v>
      </c>
    </row>
    <row r="33" spans="2:13" x14ac:dyDescent="0.15">
      <c r="B33" s="5" t="s">
        <v>2</v>
      </c>
      <c r="C33" s="5">
        <v>3</v>
      </c>
      <c r="D33" s="6" t="s">
        <v>75</v>
      </c>
      <c r="E33" s="5"/>
      <c r="F33" s="3"/>
      <c r="K33" s="5" t="s">
        <v>2</v>
      </c>
      <c r="L33" s="6">
        <f>IF(I30=1,H30,(IF(I31=1,H31,(IF(I32=1,H32,1.4)))))</f>
        <v>1.4</v>
      </c>
      <c r="M33" s="5"/>
    </row>
    <row r="34" spans="2:13" x14ac:dyDescent="0.15">
      <c r="B34" s="5" t="s">
        <v>3</v>
      </c>
      <c r="C34" s="5">
        <v>4</v>
      </c>
      <c r="D34" s="6" t="s">
        <v>85</v>
      </c>
      <c r="E34" s="5"/>
      <c r="F34" s="3"/>
      <c r="G34" s="3"/>
      <c r="H34" s="4"/>
      <c r="I34" s="3"/>
      <c r="K34" s="5" t="s">
        <v>3</v>
      </c>
      <c r="L34" s="6">
        <f>IF(I30=2,H30,(IF(I31=2,H31,(IF(I32=2,H32,2.4)))))</f>
        <v>2.4</v>
      </c>
      <c r="M34" s="5"/>
    </row>
    <row r="35" spans="2:13" x14ac:dyDescent="0.15">
      <c r="B35" s="5" t="s">
        <v>4</v>
      </c>
      <c r="C35" s="5">
        <v>9</v>
      </c>
      <c r="D35" s="6" t="s">
        <v>86</v>
      </c>
      <c r="E35" s="5"/>
      <c r="F35" s="3"/>
      <c r="K35" s="5" t="s">
        <v>4</v>
      </c>
      <c r="L35" s="6">
        <f>IF(I37=1,H37,(IF(I38=1,H38,(IF(I39=1,H39,1.5)))))</f>
        <v>1.5</v>
      </c>
      <c r="M35" s="5"/>
    </row>
    <row r="36" spans="2:13" x14ac:dyDescent="0.15">
      <c r="B36" s="5" t="s">
        <v>78</v>
      </c>
      <c r="C36" s="5">
        <v>10</v>
      </c>
      <c r="D36" s="6" t="s">
        <v>43</v>
      </c>
      <c r="E36" s="5"/>
      <c r="F36" s="3"/>
      <c r="G36" s="3" t="s">
        <v>6</v>
      </c>
      <c r="H36" s="4" t="s">
        <v>7</v>
      </c>
      <c r="I36" s="4">
        <v>5</v>
      </c>
      <c r="K36" s="5" t="s">
        <v>78</v>
      </c>
      <c r="L36" s="6">
        <f>IF(I37=2,H37,(IF(I38=2,H38,(IF(I39=2,H39,2.5)))))</f>
        <v>2.5</v>
      </c>
      <c r="M36" s="5"/>
    </row>
    <row r="37" spans="2:13" x14ac:dyDescent="0.15">
      <c r="G37" s="5" t="s">
        <v>2</v>
      </c>
      <c r="H37" s="6">
        <f>IF(E28=2,D28,(IF(E29=2,D29,(IF(E30=2,D30,(IF(E27=2,D27,2.1)))))))</f>
        <v>2.1</v>
      </c>
      <c r="I37" s="5"/>
    </row>
    <row r="38" spans="2:13" x14ac:dyDescent="0.15">
      <c r="B38" s="3" t="s">
        <v>76</v>
      </c>
      <c r="C38" s="3"/>
      <c r="D38" s="4" t="s">
        <v>7</v>
      </c>
      <c r="E38" s="3">
        <v>3</v>
      </c>
      <c r="G38" s="5" t="s">
        <v>3</v>
      </c>
      <c r="H38" s="6">
        <f>IF(E36=1,D36,(IF(E35=1,D35,(IF(E34=1,D34,(IF(E33=1,D33,1.2)))))))</f>
        <v>1.2</v>
      </c>
      <c r="I38" s="5"/>
      <c r="K38" s="3" t="s">
        <v>12</v>
      </c>
      <c r="L38" s="4" t="s">
        <v>13</v>
      </c>
    </row>
    <row r="39" spans="2:13" x14ac:dyDescent="0.15">
      <c r="B39" s="5" t="s">
        <v>2</v>
      </c>
      <c r="C39" s="5">
        <v>2</v>
      </c>
      <c r="D39" s="6" t="s">
        <v>87</v>
      </c>
      <c r="E39" s="5"/>
      <c r="G39" s="5" t="s">
        <v>4</v>
      </c>
      <c r="H39" s="6">
        <f>IF(E39=1,D39,(IF(E40=1,D40,(IF(E41=1,D41,(IF(E42=1,D42,1.3)))))))</f>
        <v>1.3</v>
      </c>
      <c r="I39" s="5"/>
      <c r="K39" s="3" t="s">
        <v>14</v>
      </c>
      <c r="L39" s="4" t="s">
        <v>15</v>
      </c>
    </row>
    <row r="40" spans="2:13" x14ac:dyDescent="0.15">
      <c r="B40" s="5" t="s">
        <v>3</v>
      </c>
      <c r="C40" s="5">
        <v>5</v>
      </c>
      <c r="D40" s="6" t="s">
        <v>88</v>
      </c>
      <c r="E40" s="5"/>
      <c r="K40" s="3" t="s">
        <v>16</v>
      </c>
      <c r="L40" s="4" t="s">
        <v>17</v>
      </c>
    </row>
    <row r="41" spans="2:13" x14ac:dyDescent="0.15">
      <c r="B41" s="5" t="s">
        <v>4</v>
      </c>
      <c r="C41" s="5">
        <v>8</v>
      </c>
      <c r="D41" s="6" t="s">
        <v>89</v>
      </c>
      <c r="E41" s="5"/>
      <c r="G41" s="8" t="s">
        <v>21</v>
      </c>
      <c r="H41" s="3" t="s">
        <v>22</v>
      </c>
      <c r="K41" s="3" t="s">
        <v>19</v>
      </c>
      <c r="L41" s="4" t="s">
        <v>20</v>
      </c>
    </row>
    <row r="42" spans="2:13" x14ac:dyDescent="0.15">
      <c r="B42" s="5" t="s">
        <v>78</v>
      </c>
      <c r="C42" s="5">
        <v>11</v>
      </c>
      <c r="D42" s="6" t="s">
        <v>73</v>
      </c>
      <c r="E42" s="5"/>
    </row>
    <row r="44" spans="2:13" x14ac:dyDescent="0.15">
      <c r="B44" s="9" t="s">
        <v>24</v>
      </c>
      <c r="D44" s="3" t="s">
        <v>25</v>
      </c>
    </row>
    <row r="45" spans="2:13" x14ac:dyDescent="0.15">
      <c r="B45" s="9" t="s">
        <v>26</v>
      </c>
      <c r="D45" s="3" t="s">
        <v>27</v>
      </c>
    </row>
    <row r="47" spans="2:13" ht="16" x14ac:dyDescent="0.2">
      <c r="C47"/>
      <c r="D47"/>
      <c r="E47"/>
      <c r="F47"/>
      <c r="G47"/>
      <c r="H47"/>
      <c r="I47"/>
      <c r="J47"/>
      <c r="K47"/>
      <c r="L47"/>
    </row>
    <row r="48" spans="2:13" ht="16" x14ac:dyDescent="0.2">
      <c r="C48"/>
      <c r="D48"/>
      <c r="E48"/>
      <c r="F48"/>
      <c r="G48"/>
      <c r="H48"/>
      <c r="I48"/>
      <c r="J48"/>
      <c r="K48"/>
      <c r="L48"/>
    </row>
    <row r="49" spans="3:12" ht="16" x14ac:dyDescent="0.2">
      <c r="C49"/>
      <c r="D49"/>
      <c r="E49"/>
      <c r="F49"/>
      <c r="G49"/>
      <c r="H49"/>
      <c r="I49"/>
      <c r="J49"/>
      <c r="K49"/>
      <c r="L49"/>
    </row>
    <row r="50" spans="3:12" ht="16" x14ac:dyDescent="0.2">
      <c r="C50"/>
      <c r="D50"/>
      <c r="E50"/>
      <c r="F50"/>
      <c r="G50"/>
      <c r="H50"/>
      <c r="I50"/>
      <c r="J50"/>
      <c r="K50"/>
      <c r="L50"/>
    </row>
    <row r="51" spans="3:12" ht="16" x14ac:dyDescent="0.2">
      <c r="C51"/>
      <c r="D51"/>
      <c r="E51"/>
      <c r="F51"/>
      <c r="G51"/>
      <c r="H51"/>
      <c r="I51"/>
      <c r="J51"/>
      <c r="K51"/>
      <c r="L51"/>
    </row>
    <row r="52" spans="3:12" ht="16" x14ac:dyDescent="0.2">
      <c r="C52"/>
      <c r="D52"/>
      <c r="E52"/>
      <c r="F52"/>
      <c r="G52"/>
      <c r="H52"/>
      <c r="I52"/>
      <c r="J52"/>
      <c r="K52"/>
      <c r="L52"/>
    </row>
    <row r="53" spans="3:12" ht="16" x14ac:dyDescent="0.2">
      <c r="C53"/>
      <c r="D53"/>
      <c r="E53"/>
      <c r="F53"/>
      <c r="G53"/>
      <c r="H53"/>
      <c r="I53"/>
      <c r="J53"/>
      <c r="K53"/>
      <c r="L53"/>
    </row>
    <row r="54" spans="3:12" ht="16" x14ac:dyDescent="0.2">
      <c r="C54"/>
      <c r="D54"/>
      <c r="E54"/>
      <c r="F54"/>
      <c r="G54"/>
      <c r="H54"/>
      <c r="I54"/>
      <c r="J54"/>
      <c r="K54"/>
      <c r="L54"/>
    </row>
    <row r="55" spans="3:12" ht="16" x14ac:dyDescent="0.2">
      <c r="C55"/>
      <c r="D55"/>
      <c r="E55"/>
      <c r="F55"/>
      <c r="G55"/>
      <c r="H55"/>
      <c r="I55"/>
      <c r="J55"/>
      <c r="K55"/>
      <c r="L55"/>
    </row>
    <row r="56" spans="3:12" ht="16" x14ac:dyDescent="0.2">
      <c r="C56"/>
      <c r="D56"/>
      <c r="E56"/>
      <c r="F56"/>
      <c r="G56"/>
      <c r="H56"/>
      <c r="I56"/>
      <c r="J56"/>
      <c r="K56"/>
      <c r="L56"/>
    </row>
    <row r="57" spans="3:12" ht="16" x14ac:dyDescent="0.2">
      <c r="C57"/>
      <c r="D57"/>
      <c r="E57"/>
      <c r="F57"/>
      <c r="G57"/>
      <c r="H57"/>
      <c r="I57"/>
      <c r="J57"/>
      <c r="K57"/>
      <c r="L57"/>
    </row>
    <row r="58" spans="3:12" ht="16" x14ac:dyDescent="0.2">
      <c r="C58"/>
      <c r="D58"/>
      <c r="E58"/>
      <c r="F58"/>
      <c r="G58"/>
      <c r="H58"/>
      <c r="I58"/>
      <c r="J58"/>
      <c r="K58"/>
      <c r="L58"/>
    </row>
    <row r="59" spans="3:12" ht="16" x14ac:dyDescent="0.2">
      <c r="C59"/>
      <c r="D59"/>
      <c r="E59"/>
      <c r="F59"/>
      <c r="G59"/>
      <c r="H59"/>
      <c r="I59"/>
      <c r="J59"/>
      <c r="K59"/>
      <c r="L59"/>
    </row>
    <row r="60" spans="3:12" ht="16" x14ac:dyDescent="0.2">
      <c r="C60"/>
      <c r="D60"/>
      <c r="E60"/>
      <c r="F60"/>
      <c r="G60"/>
      <c r="H60"/>
      <c r="I60"/>
      <c r="J60"/>
      <c r="K60"/>
      <c r="L60"/>
    </row>
    <row r="61" spans="3:12" ht="16" x14ac:dyDescent="0.2">
      <c r="C61"/>
      <c r="D61"/>
      <c r="E61"/>
      <c r="F61"/>
      <c r="G61"/>
      <c r="H61"/>
      <c r="I61"/>
      <c r="J61"/>
      <c r="K61"/>
      <c r="L61"/>
    </row>
    <row r="62" spans="3:12" ht="16" x14ac:dyDescent="0.2">
      <c r="G62"/>
    </row>
    <row r="63" spans="3:12" ht="16" x14ac:dyDescent="0.2">
      <c r="G63"/>
    </row>
    <row r="64" spans="3:12" ht="16" x14ac:dyDescent="0.2">
      <c r="G64"/>
    </row>
    <row r="65" spans="7:7" ht="16" x14ac:dyDescent="0.2">
      <c r="G65"/>
    </row>
    <row r="66" spans="7:7" ht="16" x14ac:dyDescent="0.2">
      <c r="G66"/>
    </row>
    <row r="67" spans="7:7" ht="16" x14ac:dyDescent="0.2">
      <c r="G67"/>
    </row>
    <row r="68" spans="7:7" ht="16" x14ac:dyDescent="0.2">
      <c r="G68"/>
    </row>
    <row r="69" spans="7:7" ht="16" x14ac:dyDescent="0.2">
      <c r="G69"/>
    </row>
    <row r="70" spans="7:7" ht="16" x14ac:dyDescent="0.2">
      <c r="G70"/>
    </row>
    <row r="71" spans="7:7" ht="16" x14ac:dyDescent="0.2">
      <c r="G71"/>
    </row>
    <row r="72" spans="7:7" ht="16" x14ac:dyDescent="0.2">
      <c r="G72"/>
    </row>
  </sheetData>
  <phoneticPr fontId="7" type="noConversion"/>
  <pageMargins left="0.75000000000000011" right="0.75000000000000011" top="1" bottom="1" header="0.5" footer="0.5"/>
  <pageSetup paperSize="9" scale="76" orientation="portrait" horizontalDpi="4294967292" verticalDpi="4294967292"/>
  <rowBreaks count="1" manualBreakCount="1">
    <brk id="45" max="16383" man="1"/>
  </rowBreaks>
  <extLst>
    <ext xmlns:mx="http://schemas.microsoft.com/office/mac/excel/2008/main" uri="{64002731-A6B0-56B0-2670-7721B7C09600}">
      <mx:PLV Mode="1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view="pageLayout" topLeftCell="A2" workbookViewId="0">
      <selection activeCell="O19" sqref="O19"/>
    </sheetView>
  </sheetViews>
  <sheetFormatPr baseColWidth="10" defaultRowHeight="13" x14ac:dyDescent="0.15"/>
  <cols>
    <col min="1" max="1" width="2.1640625" style="2" customWidth="1"/>
    <col min="2" max="2" width="3.5" style="2" customWidth="1"/>
    <col min="3" max="3" width="3.83203125" style="2" customWidth="1"/>
    <col min="4" max="4" width="19" style="2" customWidth="1"/>
    <col min="5" max="5" width="4.6640625" style="2" customWidth="1"/>
    <col min="6" max="6" width="3.1640625" style="2" customWidth="1"/>
    <col min="7" max="7" width="4.83203125" style="2" customWidth="1"/>
    <col min="8" max="8" width="17.83203125" style="2" customWidth="1"/>
    <col min="9" max="9" width="5.33203125" style="2" customWidth="1"/>
    <col min="10" max="10" width="10.83203125" style="2"/>
    <col min="11" max="11" width="3.5" style="2" customWidth="1"/>
    <col min="12" max="12" width="17.6640625" style="2" customWidth="1"/>
    <col min="13" max="13" width="5.33203125" style="2" customWidth="1"/>
    <col min="14" max="16384" width="10.83203125" style="2"/>
  </cols>
  <sheetData>
    <row r="1" spans="1:13" ht="15" customHeight="1" x14ac:dyDescent="0.2">
      <c r="B1" s="16" t="s">
        <v>143</v>
      </c>
      <c r="C1"/>
      <c r="D1"/>
      <c r="E1"/>
      <c r="F1"/>
      <c r="G1"/>
      <c r="H1"/>
      <c r="I1"/>
      <c r="J1"/>
    </row>
    <row r="2" spans="1:13" ht="16" x14ac:dyDescent="0.2">
      <c r="A2" s="18"/>
      <c r="B2"/>
      <c r="C2"/>
      <c r="D2"/>
      <c r="E2"/>
      <c r="F2"/>
      <c r="G2"/>
      <c r="H2"/>
      <c r="I2"/>
      <c r="J2"/>
    </row>
    <row r="3" spans="1:13" ht="16" x14ac:dyDescent="0.2">
      <c r="A3"/>
      <c r="B3" s="18" t="s">
        <v>97</v>
      </c>
      <c r="C3"/>
      <c r="D3"/>
      <c r="E3"/>
      <c r="F3"/>
      <c r="G3"/>
      <c r="H3"/>
      <c r="I3"/>
      <c r="J3"/>
    </row>
    <row r="4" spans="1:13" ht="16" x14ac:dyDescent="0.2">
      <c r="A4"/>
      <c r="B4" s="10" t="s">
        <v>76</v>
      </c>
      <c r="C4" s="10"/>
      <c r="D4" s="11" t="s">
        <v>77</v>
      </c>
      <c r="E4" s="10">
        <v>1</v>
      </c>
      <c r="F4" s="10"/>
      <c r="G4" s="10"/>
      <c r="H4" s="11"/>
      <c r="I4" s="10"/>
      <c r="J4"/>
      <c r="K4" s="18" t="s">
        <v>111</v>
      </c>
    </row>
    <row r="5" spans="1:13" ht="16" x14ac:dyDescent="0.2">
      <c r="A5"/>
      <c r="B5" s="12" t="s">
        <v>2</v>
      </c>
      <c r="C5" s="12">
        <v>1</v>
      </c>
      <c r="D5" s="19" t="s">
        <v>60</v>
      </c>
      <c r="E5" s="12"/>
      <c r="F5" s="10"/>
      <c r="G5" s="10"/>
      <c r="H5" s="11"/>
      <c r="I5" s="10"/>
      <c r="J5"/>
      <c r="K5" s="3"/>
      <c r="L5" s="4" t="s">
        <v>10</v>
      </c>
      <c r="M5" s="4">
        <v>1</v>
      </c>
    </row>
    <row r="6" spans="1:13" ht="16" x14ac:dyDescent="0.2">
      <c r="A6"/>
      <c r="B6" s="12" t="s">
        <v>3</v>
      </c>
      <c r="C6" s="12">
        <v>4</v>
      </c>
      <c r="D6" s="19" t="s">
        <v>98</v>
      </c>
      <c r="E6" s="12"/>
      <c r="F6" s="10"/>
      <c r="G6" s="10"/>
      <c r="H6" s="11"/>
      <c r="I6" s="10"/>
      <c r="J6"/>
      <c r="K6" s="5" t="s">
        <v>2</v>
      </c>
      <c r="L6" s="6" t="s">
        <v>116</v>
      </c>
      <c r="M6" s="5"/>
    </row>
    <row r="7" spans="1:13" ht="16" x14ac:dyDescent="0.2">
      <c r="A7"/>
      <c r="B7" s="12" t="s">
        <v>4</v>
      </c>
      <c r="C7" s="12">
        <v>5</v>
      </c>
      <c r="D7" s="19" t="s">
        <v>99</v>
      </c>
      <c r="E7" s="12"/>
      <c r="F7" s="10"/>
      <c r="G7" s="10"/>
      <c r="H7" s="11" t="s">
        <v>10</v>
      </c>
      <c r="I7" s="11">
        <v>3</v>
      </c>
      <c r="J7"/>
      <c r="K7" s="5" t="s">
        <v>3</v>
      </c>
      <c r="L7" s="6" t="s">
        <v>147</v>
      </c>
      <c r="M7" s="5"/>
    </row>
    <row r="8" spans="1:13" ht="16" x14ac:dyDescent="0.2">
      <c r="A8"/>
      <c r="B8" s="12" t="s">
        <v>78</v>
      </c>
      <c r="C8" s="12">
        <v>8</v>
      </c>
      <c r="D8" s="19" t="s">
        <v>100</v>
      </c>
      <c r="E8" s="12"/>
      <c r="F8" s="10"/>
      <c r="G8" s="12" t="s">
        <v>2</v>
      </c>
      <c r="H8" s="13">
        <f>IF(E5=1,D5,(IF(E6=1,D6,(IF(E7=1,D7,(IF(E8=1,D8,1.1)))))))</f>
        <v>1.1000000000000001</v>
      </c>
      <c r="I8" s="12"/>
      <c r="J8"/>
      <c r="K8" s="5" t="s">
        <v>4</v>
      </c>
      <c r="L8" s="6"/>
      <c r="M8" s="5"/>
    </row>
    <row r="9" spans="1:13" ht="16" x14ac:dyDescent="0.2">
      <c r="A9"/>
      <c r="B9" s="10"/>
      <c r="C9" s="10"/>
      <c r="D9"/>
      <c r="E9" s="10"/>
      <c r="F9" s="10"/>
      <c r="G9" s="12" t="s">
        <v>3</v>
      </c>
      <c r="H9" s="13">
        <f>IF(E5=2,D5,(IF(E6=2,D6,(IF(E7=2,D7,(IF(E8=2,D8,2.1)))))))</f>
        <v>2.1</v>
      </c>
      <c r="I9" s="12"/>
      <c r="J9"/>
      <c r="K9" s="5" t="s">
        <v>78</v>
      </c>
      <c r="L9" s="6"/>
      <c r="M9" s="5"/>
    </row>
    <row r="10" spans="1:13" ht="16" x14ac:dyDescent="0.2">
      <c r="A10"/>
      <c r="B10" s="10" t="s">
        <v>90</v>
      </c>
      <c r="C10" s="10"/>
      <c r="D10" t="s">
        <v>7</v>
      </c>
      <c r="E10" s="10">
        <v>2</v>
      </c>
      <c r="F10" s="10"/>
      <c r="G10" s="12" t="s">
        <v>4</v>
      </c>
      <c r="H10" s="13">
        <f>IF(E11=1,D11,(IF(E12=1,D12,(IF(E13=1,D13,(IF(E14=1,D14,1.2)))))))</f>
        <v>1.2</v>
      </c>
      <c r="I10" s="12"/>
      <c r="J10"/>
    </row>
    <row r="11" spans="1:13" ht="16" x14ac:dyDescent="0.2">
      <c r="A11"/>
      <c r="B11" s="12" t="s">
        <v>2</v>
      </c>
      <c r="C11" s="12">
        <v>2</v>
      </c>
      <c r="D11" s="19" t="s">
        <v>101</v>
      </c>
      <c r="E11" s="12"/>
      <c r="F11" s="10"/>
      <c r="G11" s="12" t="s">
        <v>78</v>
      </c>
      <c r="H11" s="13">
        <f>IF(E11=2,D11,(IF(E12=2,D12,(IF(E13=2,D13,(IF(E14=2,D14,2.2)))))))</f>
        <v>2.2000000000000002</v>
      </c>
      <c r="I11" s="12"/>
      <c r="J11"/>
      <c r="K11" s="3" t="s">
        <v>12</v>
      </c>
      <c r="L11" s="4" t="s">
        <v>13</v>
      </c>
      <c r="M11" s="3"/>
    </row>
    <row r="12" spans="1:13" ht="16" x14ac:dyDescent="0.2">
      <c r="A12"/>
      <c r="B12" s="12" t="s">
        <v>3</v>
      </c>
      <c r="C12" s="12">
        <v>3</v>
      </c>
      <c r="D12" s="19" t="s">
        <v>102</v>
      </c>
      <c r="E12" s="12"/>
      <c r="F12" s="10"/>
      <c r="G12" s="10"/>
      <c r="H12" s="11"/>
      <c r="I12" s="10"/>
      <c r="J12"/>
      <c r="K12" s="3" t="s">
        <v>14</v>
      </c>
      <c r="L12" s="4" t="s">
        <v>15</v>
      </c>
      <c r="M12" s="3"/>
    </row>
    <row r="13" spans="1:13" ht="16" x14ac:dyDescent="0.2">
      <c r="A13"/>
      <c r="B13" s="12" t="s">
        <v>4</v>
      </c>
      <c r="C13" s="12">
        <v>6</v>
      </c>
      <c r="D13" s="19" t="s">
        <v>103</v>
      </c>
      <c r="E13" s="12"/>
      <c r="F13" s="10"/>
      <c r="G13" s="10" t="s">
        <v>12</v>
      </c>
      <c r="H13" s="11" t="s">
        <v>13</v>
      </c>
      <c r="I13" s="10"/>
      <c r="J13"/>
      <c r="K13" s="3" t="s">
        <v>16</v>
      </c>
      <c r="L13" s="4" t="s">
        <v>17</v>
      </c>
      <c r="M13" s="3"/>
    </row>
    <row r="14" spans="1:13" ht="16" x14ac:dyDescent="0.2">
      <c r="A14"/>
      <c r="B14" s="12" t="s">
        <v>78</v>
      </c>
      <c r="C14" s="12">
        <v>7</v>
      </c>
      <c r="D14" s="23" t="s">
        <v>104</v>
      </c>
      <c r="E14" s="12"/>
      <c r="F14" s="10"/>
      <c r="G14" s="10" t="s">
        <v>14</v>
      </c>
      <c r="H14" s="11" t="s">
        <v>15</v>
      </c>
      <c r="I14" s="10"/>
      <c r="J14"/>
      <c r="K14" s="3" t="s">
        <v>19</v>
      </c>
      <c r="L14" s="4" t="s">
        <v>20</v>
      </c>
    </row>
    <row r="15" spans="1:13" ht="16" x14ac:dyDescent="0.2">
      <c r="A15"/>
      <c r="B15" s="10"/>
      <c r="C15" s="10"/>
      <c r="D15" s="10"/>
      <c r="E15" s="10"/>
      <c r="F15" s="10"/>
      <c r="G15" s="10" t="s">
        <v>16</v>
      </c>
      <c r="H15" s="11" t="s">
        <v>17</v>
      </c>
      <c r="I15" s="10"/>
      <c r="J15"/>
    </row>
    <row r="16" spans="1:13" ht="16" x14ac:dyDescent="0.2">
      <c r="A16"/>
      <c r="B16" s="14" t="s">
        <v>21</v>
      </c>
      <c r="C16" s="10"/>
      <c r="D16" s="10" t="s">
        <v>22</v>
      </c>
      <c r="E16"/>
      <c r="F16"/>
      <c r="G16" s="10" t="s">
        <v>19</v>
      </c>
      <c r="H16" s="11" t="s">
        <v>20</v>
      </c>
      <c r="I16"/>
      <c r="J16"/>
      <c r="K16" s="1" t="s">
        <v>113</v>
      </c>
    </row>
    <row r="17" spans="1:13" ht="16" x14ac:dyDescent="0.2">
      <c r="A17"/>
      <c r="B17" s="15" t="s">
        <v>24</v>
      </c>
      <c r="C17"/>
      <c r="D17" s="10" t="s">
        <v>25</v>
      </c>
      <c r="E17"/>
      <c r="F17"/>
      <c r="G17"/>
      <c r="H17"/>
      <c r="I17"/>
      <c r="J17"/>
      <c r="K17" s="3"/>
      <c r="L17" s="4" t="s">
        <v>10</v>
      </c>
      <c r="M17" s="4">
        <v>1</v>
      </c>
    </row>
    <row r="18" spans="1:13" x14ac:dyDescent="0.15">
      <c r="K18" s="5" t="s">
        <v>2</v>
      </c>
      <c r="L18" s="6" t="s">
        <v>74</v>
      </c>
      <c r="M18" s="5"/>
    </row>
    <row r="19" spans="1:13" x14ac:dyDescent="0.15">
      <c r="B19" s="1" t="s">
        <v>112</v>
      </c>
      <c r="K19" s="5" t="s">
        <v>3</v>
      </c>
      <c r="L19" s="6" t="s">
        <v>75</v>
      </c>
      <c r="M19" s="5"/>
    </row>
    <row r="20" spans="1:13" x14ac:dyDescent="0.15">
      <c r="B20" s="3" t="s">
        <v>76</v>
      </c>
      <c r="C20" s="3"/>
      <c r="D20" s="4" t="s">
        <v>77</v>
      </c>
      <c r="E20" s="3">
        <v>1</v>
      </c>
      <c r="F20" s="3"/>
      <c r="G20" s="3"/>
      <c r="H20" s="4"/>
      <c r="I20" s="3"/>
      <c r="K20" s="5" t="s">
        <v>4</v>
      </c>
      <c r="L20" s="6" t="s">
        <v>89</v>
      </c>
      <c r="M20" s="5"/>
    </row>
    <row r="21" spans="1:13" x14ac:dyDescent="0.15">
      <c r="B21" s="5" t="s">
        <v>2</v>
      </c>
      <c r="C21" s="5">
        <v>1</v>
      </c>
      <c r="D21" s="6" t="s">
        <v>93</v>
      </c>
      <c r="E21" s="5"/>
      <c r="F21" s="3"/>
      <c r="G21" s="3"/>
      <c r="H21" s="4"/>
      <c r="I21" s="3"/>
      <c r="K21" s="5" t="s">
        <v>78</v>
      </c>
      <c r="L21" s="6" t="s">
        <v>83</v>
      </c>
      <c r="M21" s="5"/>
    </row>
    <row r="22" spans="1:13" x14ac:dyDescent="0.15">
      <c r="B22" s="5" t="s">
        <v>3</v>
      </c>
      <c r="C22" s="5">
        <v>3</v>
      </c>
      <c r="D22" s="6" t="s">
        <v>94</v>
      </c>
      <c r="E22" s="5"/>
      <c r="F22" s="3"/>
      <c r="G22" s="3"/>
      <c r="H22" s="4" t="s">
        <v>10</v>
      </c>
      <c r="I22" s="4">
        <v>3</v>
      </c>
    </row>
    <row r="23" spans="1:13" x14ac:dyDescent="0.15">
      <c r="B23" s="5" t="s">
        <v>4</v>
      </c>
      <c r="C23" s="5">
        <v>6</v>
      </c>
      <c r="D23" s="6" t="s">
        <v>43</v>
      </c>
      <c r="E23" s="5"/>
      <c r="F23" s="3"/>
      <c r="G23" s="5" t="s">
        <v>2</v>
      </c>
      <c r="H23" s="6">
        <f>IF(E21=1,D21,(IF(E22=1,D22,(IF(E23=1,D23,1.1)))))</f>
        <v>1.1000000000000001</v>
      </c>
      <c r="I23" s="5"/>
      <c r="K23" s="3" t="s">
        <v>12</v>
      </c>
      <c r="L23" s="4" t="s">
        <v>13</v>
      </c>
      <c r="M23" s="3"/>
    </row>
    <row r="24" spans="1:13" x14ac:dyDescent="0.15">
      <c r="B24" s="3"/>
      <c r="C24" s="3"/>
      <c r="D24" s="4"/>
      <c r="E24" s="3"/>
      <c r="F24" s="3"/>
      <c r="G24" s="5" t="s">
        <v>3</v>
      </c>
      <c r="H24" s="6">
        <f>IF(E21=2,D21,(IF(E22=2,D22,(IF(E23=2,D23,2.1)))))</f>
        <v>2.1</v>
      </c>
      <c r="I24" s="5"/>
      <c r="K24" s="3" t="s">
        <v>14</v>
      </c>
      <c r="L24" s="4" t="s">
        <v>15</v>
      </c>
      <c r="M24" s="3"/>
    </row>
    <row r="25" spans="1:13" x14ac:dyDescent="0.15">
      <c r="B25" s="3" t="s">
        <v>90</v>
      </c>
      <c r="C25" s="3"/>
      <c r="D25" s="4" t="s">
        <v>7</v>
      </c>
      <c r="E25" s="3">
        <v>2</v>
      </c>
      <c r="F25" s="3"/>
      <c r="G25" s="5" t="s">
        <v>4</v>
      </c>
      <c r="H25" s="6">
        <f>IF(E26=1,D26,(IF(E27=1,D27,(IF(E28=1,D28,1.2)))))</f>
        <v>1.2</v>
      </c>
      <c r="I25" s="5"/>
      <c r="K25" s="3" t="s">
        <v>16</v>
      </c>
      <c r="L25" s="4" t="s">
        <v>17</v>
      </c>
      <c r="M25" s="3"/>
    </row>
    <row r="26" spans="1:13" x14ac:dyDescent="0.15">
      <c r="B26" s="5" t="s">
        <v>2</v>
      </c>
      <c r="C26" s="5">
        <v>2</v>
      </c>
      <c r="D26" s="6" t="s">
        <v>95</v>
      </c>
      <c r="E26" s="5"/>
      <c r="F26" s="3"/>
      <c r="G26" s="5" t="s">
        <v>78</v>
      </c>
      <c r="H26" s="6">
        <f>IF(E26=2,D26,(IF(E27=2,D27,(IF(E28=2,D28,2.2)))))</f>
        <v>2.2000000000000002</v>
      </c>
      <c r="I26" s="5"/>
      <c r="K26" s="3" t="s">
        <v>19</v>
      </c>
      <c r="L26" s="4" t="s">
        <v>20</v>
      </c>
    </row>
    <row r="27" spans="1:13" x14ac:dyDescent="0.15">
      <c r="B27" s="5" t="s">
        <v>3</v>
      </c>
      <c r="C27" s="5">
        <v>4</v>
      </c>
      <c r="D27" s="6" t="s">
        <v>96</v>
      </c>
      <c r="E27" s="5"/>
      <c r="F27" s="3"/>
    </row>
    <row r="28" spans="1:13" x14ac:dyDescent="0.15">
      <c r="B28" s="5" t="s">
        <v>4</v>
      </c>
      <c r="C28" s="5">
        <v>5</v>
      </c>
      <c r="D28" s="6" t="s">
        <v>86</v>
      </c>
      <c r="E28" s="5"/>
      <c r="F28" s="3"/>
      <c r="G28" s="3" t="s">
        <v>12</v>
      </c>
      <c r="H28" s="4" t="s">
        <v>13</v>
      </c>
      <c r="I28" s="3"/>
      <c r="K28" s="1" t="s">
        <v>114</v>
      </c>
    </row>
    <row r="29" spans="1:13" x14ac:dyDescent="0.15">
      <c r="F29" s="3"/>
      <c r="G29" s="3" t="s">
        <v>14</v>
      </c>
      <c r="H29" s="4" t="s">
        <v>15</v>
      </c>
      <c r="I29" s="3"/>
      <c r="K29" s="3"/>
      <c r="L29" s="4" t="s">
        <v>10</v>
      </c>
      <c r="M29" s="4">
        <v>1</v>
      </c>
    </row>
    <row r="30" spans="1:13" x14ac:dyDescent="0.15">
      <c r="B30" s="26" t="s">
        <v>91</v>
      </c>
      <c r="C30" s="26"/>
      <c r="D30" s="3" t="s">
        <v>92</v>
      </c>
      <c r="F30" s="3"/>
      <c r="G30" s="3" t="s">
        <v>16</v>
      </c>
      <c r="H30" s="4" t="s">
        <v>17</v>
      </c>
      <c r="I30" s="3"/>
      <c r="K30" s="5" t="s">
        <v>2</v>
      </c>
      <c r="L30" s="6" t="s">
        <v>71</v>
      </c>
      <c r="M30" s="5"/>
    </row>
    <row r="31" spans="1:13" x14ac:dyDescent="0.15">
      <c r="B31" s="26"/>
      <c r="C31" s="26"/>
      <c r="G31" s="3" t="s">
        <v>19</v>
      </c>
      <c r="H31" s="4" t="s">
        <v>20</v>
      </c>
      <c r="K31" s="5" t="s">
        <v>3</v>
      </c>
      <c r="L31" s="6" t="s">
        <v>72</v>
      </c>
      <c r="M31" s="5"/>
    </row>
    <row r="32" spans="1:13" x14ac:dyDescent="0.15">
      <c r="K32" s="5" t="s">
        <v>4</v>
      </c>
      <c r="L32" s="6" t="s">
        <v>115</v>
      </c>
      <c r="M32" s="5"/>
    </row>
    <row r="33" spans="3:13" x14ac:dyDescent="0.15">
      <c r="K33" s="5" t="s">
        <v>78</v>
      </c>
      <c r="L33" s="6" t="s">
        <v>43</v>
      </c>
      <c r="M33" s="5"/>
    </row>
    <row r="34" spans="3:13" x14ac:dyDescent="0.15">
      <c r="C34" s="1" t="s">
        <v>110</v>
      </c>
    </row>
    <row r="35" spans="3:13" x14ac:dyDescent="0.15">
      <c r="C35" s="20"/>
      <c r="D35" s="4" t="s">
        <v>10</v>
      </c>
      <c r="E35" s="4">
        <v>3</v>
      </c>
      <c r="K35" s="3" t="s">
        <v>12</v>
      </c>
      <c r="L35" s="4" t="s">
        <v>13</v>
      </c>
    </row>
    <row r="36" spans="3:13" x14ac:dyDescent="0.15">
      <c r="C36" s="5" t="s">
        <v>2</v>
      </c>
      <c r="D36" s="6" t="s">
        <v>102</v>
      </c>
      <c r="E36" s="5"/>
      <c r="K36" s="3" t="s">
        <v>14</v>
      </c>
      <c r="L36" s="4" t="s">
        <v>15</v>
      </c>
    </row>
    <row r="37" spans="3:13" x14ac:dyDescent="0.15">
      <c r="C37" s="5" t="s">
        <v>3</v>
      </c>
      <c r="D37" s="6" t="s">
        <v>108</v>
      </c>
      <c r="E37" s="5"/>
      <c r="K37" s="3" t="s">
        <v>16</v>
      </c>
      <c r="L37" s="4" t="s">
        <v>17</v>
      </c>
    </row>
    <row r="38" spans="3:13" x14ac:dyDescent="0.15">
      <c r="C38" s="5" t="s">
        <v>4</v>
      </c>
      <c r="D38" s="6" t="s">
        <v>105</v>
      </c>
      <c r="E38" s="5"/>
      <c r="K38" s="3" t="s">
        <v>19</v>
      </c>
      <c r="L38" s="4" t="s">
        <v>20</v>
      </c>
    </row>
    <row r="39" spans="3:13" x14ac:dyDescent="0.15">
      <c r="C39" s="5" t="s">
        <v>5</v>
      </c>
      <c r="D39" s="6" t="s">
        <v>100</v>
      </c>
      <c r="E39" s="5"/>
    </row>
    <row r="40" spans="3:13" x14ac:dyDescent="0.15">
      <c r="C40" s="5" t="s">
        <v>138</v>
      </c>
      <c r="D40" s="6" t="s">
        <v>103</v>
      </c>
      <c r="E40" s="5"/>
    </row>
    <row r="41" spans="3:13" x14ac:dyDescent="0.15">
      <c r="C41" s="5" t="s">
        <v>139</v>
      </c>
      <c r="D41" s="6" t="s">
        <v>43</v>
      </c>
      <c r="E41" s="5"/>
    </row>
  </sheetData>
  <mergeCells count="2">
    <mergeCell ref="B30:C30"/>
    <mergeCell ref="B31:C31"/>
  </mergeCells>
  <phoneticPr fontId="7" type="noConversion"/>
  <pageMargins left="0.75000000000000011" right="0.75000000000000011" top="1" bottom="1" header="0.5" footer="0.5"/>
  <pageSetup paperSize="9" scale="79" orientation="landscape" horizontalDpi="4294967292" verticalDpi="4294967292"/>
  <rowBreaks count="1" manualBreakCount="1">
    <brk id="41" max="16383" man="1"/>
  </rowBreaks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Schedule</vt:lpstr>
      <vt:lpstr>Open Men</vt:lpstr>
      <vt:lpstr>Open Women</vt:lpstr>
      <vt:lpstr>Over 40 &amp; 50 Men</vt:lpstr>
      <vt:lpstr>Over 35, 45, 55 &amp; 60 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Surfing Victoria</dc:creator>
  <cp:lastModifiedBy>Microsoft Office User</cp:lastModifiedBy>
  <cp:lastPrinted>2018-01-20T02:49:02Z</cp:lastPrinted>
  <dcterms:created xsi:type="dcterms:W3CDTF">2018-01-16T04:19:31Z</dcterms:created>
  <dcterms:modified xsi:type="dcterms:W3CDTF">2018-01-20T06:46:45Z</dcterms:modified>
</cp:coreProperties>
</file>