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cebambridge/Dropbox (Surfing NSW)/staff snsw/Events/2018 Events/LONGBOARD:SUP/ECS SUP/RESULTS/"/>
    </mc:Choice>
  </mc:AlternateContent>
  <xr:revisionPtr revIDLastSave="0" documentId="13_ncr:1_{4786DB1E-2336-174C-BCFD-961A75B2A624}" xr6:coauthVersionLast="34" xr6:coauthVersionMax="34" xr10:uidLastSave="{00000000-0000-0000-0000-000000000000}"/>
  <bookViews>
    <workbookView xWindow="20" yWindow="460" windowWidth="28620" windowHeight="15940" firstSheet="6" activeTab="10" xr2:uid="{00000000-000D-0000-FFFF-FFFF00000000}"/>
  </bookViews>
  <sheets>
    <sheet name="SCHEDULE" sheetId="11" r:id="rId1"/>
    <sheet name="O50 Open" sheetId="1" r:id="rId2"/>
    <sheet name="O40 Men" sheetId="2" r:id="rId3"/>
    <sheet name="O40 Women" sheetId="3" r:id="rId4"/>
    <sheet name="Open Men" sheetId="4" r:id="rId5"/>
    <sheet name="Open Women" sheetId="5" r:id="rId6"/>
    <sheet name="Junior Men" sheetId="6" r:id="rId7"/>
    <sheet name="Over 10 Foot" sheetId="8" r:id="rId8"/>
    <sheet name="Technical" sheetId="9" r:id="rId9"/>
    <sheet name="Marathon" sheetId="13" r:id="rId10"/>
    <sheet name="SUP RESULTS" sheetId="12" r:id="rId11"/>
  </sheets>
  <definedNames>
    <definedName name="_xlnm.Print_Area" localSheetId="2">'O40 Men'!$L$2:$Y$31</definedName>
    <definedName name="_xlnm.Print_Area" localSheetId="3">'O40 Women'!$L$2:$U$16</definedName>
    <definedName name="_xlnm.Print_Area" localSheetId="1">'O50 Open'!$L$8:$Y$26</definedName>
    <definedName name="_xlnm.Print_Area" localSheetId="4">'Open Men'!$L$3:$Y$34</definedName>
    <definedName name="_xlnm.Print_Area" localSheetId="5">'Open Women'!$A$1:$M$27</definedName>
    <definedName name="_xlnm.Print_Area" localSheetId="7">'Over 10 Foot'!$G$3:$T$16</definedName>
    <definedName name="_xlnm.Print_Area" localSheetId="0">SCHEDULE!$AC$15:$AJ$54</definedName>
    <definedName name="_xlnm.Print_Area" localSheetId="10">'SUP RESULTS'!$B$3:$K$20</definedName>
  </definedNames>
  <calcPr calcId="17901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9" i="13" l="1"/>
  <c r="S38" i="13"/>
  <c r="H20" i="1" l="1"/>
  <c r="M15" i="3"/>
  <c r="M14" i="3"/>
  <c r="R12" i="3" s="1"/>
  <c r="M13" i="3"/>
  <c r="R11" i="3"/>
  <c r="H9" i="3"/>
  <c r="M8" i="3"/>
  <c r="R10" i="3" s="1"/>
  <c r="M7" i="3"/>
  <c r="M6" i="3"/>
  <c r="R9" i="3" s="1"/>
  <c r="R22" i="1"/>
  <c r="H22" i="1"/>
  <c r="R21" i="1"/>
  <c r="H21" i="1"/>
  <c r="R20" i="1"/>
  <c r="W19" i="1"/>
  <c r="R19" i="1"/>
  <c r="W18" i="1"/>
  <c r="W16" i="1"/>
  <c r="R15" i="1"/>
  <c r="W17" i="1" s="1"/>
  <c r="H15" i="1"/>
  <c r="R14" i="1"/>
  <c r="H14" i="1"/>
  <c r="M16" i="1" s="1"/>
  <c r="R13" i="1"/>
  <c r="H13" i="1"/>
  <c r="M17" i="1" s="1"/>
  <c r="R16" i="1" s="1"/>
  <c r="M15" i="8"/>
  <c r="M14" i="8"/>
  <c r="R12" i="8" s="1"/>
  <c r="H13" i="8"/>
  <c r="H12" i="8"/>
  <c r="R11" i="8"/>
  <c r="H11" i="8"/>
  <c r="H10" i="8"/>
  <c r="M16" i="8" s="1"/>
  <c r="R13" i="8" s="1"/>
  <c r="M9" i="8"/>
  <c r="M8" i="8"/>
  <c r="M7" i="8"/>
  <c r="R10" i="8" s="1"/>
  <c r="M31" i="4"/>
  <c r="M30" i="4"/>
  <c r="R19" i="4" s="1"/>
  <c r="W17" i="4" s="1"/>
  <c r="M28" i="4"/>
  <c r="H25" i="4"/>
  <c r="M24" i="4"/>
  <c r="H24" i="4"/>
  <c r="M23" i="4"/>
  <c r="M21" i="4"/>
  <c r="R20" i="4"/>
  <c r="H20" i="4"/>
  <c r="H19" i="4"/>
  <c r="R18" i="4"/>
  <c r="H18" i="4"/>
  <c r="M10" i="4" s="1"/>
  <c r="R17" i="4"/>
  <c r="M17" i="4"/>
  <c r="H17" i="4"/>
  <c r="M15" i="4"/>
  <c r="R13" i="4" s="1"/>
  <c r="W15" i="4" s="1"/>
  <c r="R14" i="4"/>
  <c r="M14" i="4"/>
  <c r="H13" i="4"/>
  <c r="R12" i="4"/>
  <c r="H12" i="4"/>
  <c r="H11" i="4"/>
  <c r="M9" i="4"/>
  <c r="M8" i="4"/>
  <c r="M7" i="4"/>
  <c r="R11" i="4" s="1"/>
  <c r="W14" i="4" s="1"/>
  <c r="M28" i="2"/>
  <c r="M22" i="2"/>
  <c r="R17" i="2" s="1"/>
  <c r="W17" i="2" s="1"/>
  <c r="M21" i="2"/>
  <c r="H21" i="2"/>
  <c r="H20" i="2"/>
  <c r="M30" i="2" s="1"/>
  <c r="R20" i="2" s="1"/>
  <c r="R19" i="2"/>
  <c r="H19" i="2"/>
  <c r="R18" i="2"/>
  <c r="H18" i="2"/>
  <c r="M23" i="2" s="1"/>
  <c r="W16" i="2"/>
  <c r="M16" i="2"/>
  <c r="W15" i="2"/>
  <c r="M15" i="2"/>
  <c r="R14" i="2"/>
  <c r="M14" i="2"/>
  <c r="H14" i="2"/>
  <c r="H13" i="2"/>
  <c r="M9" i="2" s="1"/>
  <c r="H12" i="2"/>
  <c r="H11" i="2"/>
  <c r="M8" i="2"/>
  <c r="R11" i="2" s="1"/>
  <c r="W14" i="2" s="1"/>
  <c r="M7" i="2"/>
  <c r="W16" i="4"/>
</calcChain>
</file>

<file path=xl/sharedStrings.xml><?xml version="1.0" encoding="utf-8"?>
<sst xmlns="http://schemas.openxmlformats.org/spreadsheetml/2006/main" count="1324" uniqueCount="266">
  <si>
    <t>ROUND ONE</t>
  </si>
  <si>
    <t xml:space="preserve">Heat Total </t>
  </si>
  <si>
    <t xml:space="preserve">Place </t>
  </si>
  <si>
    <t>Q-FINAL</t>
  </si>
  <si>
    <t>HEAT TOTAL</t>
  </si>
  <si>
    <t xml:space="preserve">PLACE  </t>
  </si>
  <si>
    <t>Rd1 Ht1</t>
  </si>
  <si>
    <t>Rd3 Ht1</t>
  </si>
  <si>
    <t xml:space="preserve"> </t>
  </si>
  <si>
    <t>Red</t>
  </si>
  <si>
    <t>White</t>
  </si>
  <si>
    <t>Yellow</t>
  </si>
  <si>
    <t>REQUALIFY ONE</t>
  </si>
  <si>
    <t>SEMI FINALS</t>
  </si>
  <si>
    <t>Blue</t>
  </si>
  <si>
    <t>Ht1</t>
  </si>
  <si>
    <t>Rd1 Ht2</t>
  </si>
  <si>
    <t>FINAL</t>
  </si>
  <si>
    <t xml:space="preserve">Rd3 Ht2 </t>
  </si>
  <si>
    <t>Ht2</t>
  </si>
  <si>
    <t>Rd1 Ht3</t>
  </si>
  <si>
    <t xml:space="preserve">Rd3 Ht3 </t>
  </si>
  <si>
    <t>Rd1 Ht4</t>
  </si>
  <si>
    <t xml:space="preserve">Rd3 Ht4 </t>
  </si>
  <si>
    <t>Ht1 Rd1</t>
  </si>
  <si>
    <t>Ht1 Rd2</t>
  </si>
  <si>
    <t>Ht2 Rd1</t>
  </si>
  <si>
    <t>SEMI FINAL</t>
  </si>
  <si>
    <t>Ht2 Rd2</t>
  </si>
  <si>
    <t>FINAL 1</t>
  </si>
  <si>
    <t>FINAL 2</t>
  </si>
  <si>
    <t>Rd 1 Ht 1</t>
  </si>
  <si>
    <t>PLACE</t>
  </si>
  <si>
    <t>POINTS</t>
  </si>
  <si>
    <t>Final combined leaderboard</t>
  </si>
  <si>
    <t>Final Combination points</t>
  </si>
  <si>
    <t>Green</t>
  </si>
  <si>
    <t>*Each competitor will surf twice &amp; be awarded points depending on their final placing in each heat, the points structure is as follows;</t>
  </si>
  <si>
    <t>1st place= 10 points</t>
  </si>
  <si>
    <t>2nd place= 8 points</t>
  </si>
  <si>
    <t>3rd place= 5 points</t>
  </si>
  <si>
    <t>4th place= 3 points</t>
  </si>
  <si>
    <t>5th place = 1 point</t>
  </si>
  <si>
    <t>Ht3</t>
  </si>
  <si>
    <t>Rd1 Ht5</t>
  </si>
  <si>
    <t>Beach entries are welcome</t>
  </si>
  <si>
    <t xml:space="preserve">Open Men </t>
  </si>
  <si>
    <t xml:space="preserve">Time: </t>
  </si>
  <si>
    <t xml:space="preserve">Open Women </t>
  </si>
  <si>
    <t>Over 40 Men</t>
  </si>
  <si>
    <t>Over 40 Women</t>
  </si>
  <si>
    <t>Rory Chapman</t>
  </si>
  <si>
    <t>Dylan Henry</t>
  </si>
  <si>
    <t>Nathan Cross</t>
  </si>
  <si>
    <t>Kai Bates</t>
  </si>
  <si>
    <t>Joshua Stretton</t>
  </si>
  <si>
    <t>Ty Judson</t>
  </si>
  <si>
    <t>Harry Maskell</t>
  </si>
  <si>
    <t>James Casey</t>
  </si>
  <si>
    <t>Terrene Black</t>
  </si>
  <si>
    <t>Rohan Evans</t>
  </si>
  <si>
    <t>Richard Finlay-Jones</t>
  </si>
  <si>
    <t>Craig Feenan</t>
  </si>
  <si>
    <t>Robert Scott</t>
  </si>
  <si>
    <t>ECS BOARDS NSW SUP Technical Race 2018</t>
  </si>
  <si>
    <t>ECS BOARDS NSW SUP 2018</t>
  </si>
  <si>
    <t>O50 Open</t>
  </si>
  <si>
    <t>O40 Men</t>
  </si>
  <si>
    <t>O40 Women</t>
  </si>
  <si>
    <t>Open Men</t>
  </si>
  <si>
    <t>Open Women</t>
  </si>
  <si>
    <t>Junior Men</t>
  </si>
  <si>
    <t>Over 10 Ft</t>
  </si>
  <si>
    <t>Vanessa Smith</t>
  </si>
  <si>
    <t>Tammy Montgomery</t>
  </si>
  <si>
    <t>Glenn Cochran</t>
  </si>
  <si>
    <t>Michael Morgan</t>
  </si>
  <si>
    <t>REQUALIFY TWO</t>
  </si>
  <si>
    <t>David Stretton</t>
  </si>
  <si>
    <t>Tim Radford</t>
  </si>
  <si>
    <t>Brett  Jones</t>
  </si>
  <si>
    <t>Danny Jeffries</t>
  </si>
  <si>
    <t>Adam Robinson</t>
  </si>
  <si>
    <t>Glenn  Birchall</t>
  </si>
  <si>
    <t>Glenn Turner</t>
  </si>
  <si>
    <t>Marty Cole</t>
  </si>
  <si>
    <t>David Thompson</t>
  </si>
  <si>
    <t>Matthew Russell</t>
  </si>
  <si>
    <t>Blair Moore</t>
  </si>
  <si>
    <t>Gareth Grant</t>
  </si>
  <si>
    <t xml:space="preserve">Jason Barbour </t>
  </si>
  <si>
    <t>Dean McSporran</t>
  </si>
  <si>
    <t>Mick Slattery</t>
  </si>
  <si>
    <t>Andrew Cassidy</t>
  </si>
  <si>
    <t>Paul Wehbe</t>
  </si>
  <si>
    <t>Warwick Gamble</t>
  </si>
  <si>
    <t>Jason Cater</t>
  </si>
  <si>
    <t>Justin Holland</t>
  </si>
  <si>
    <t>Melissa Mcmanus</t>
  </si>
  <si>
    <t>Madeline Rayner</t>
  </si>
  <si>
    <t>Simone Scott</t>
  </si>
  <si>
    <t>Kate Cummins</t>
  </si>
  <si>
    <t>Julia Magliano</t>
  </si>
  <si>
    <t>Harrison Kane</t>
  </si>
  <si>
    <t>Rory  Chapman</t>
  </si>
  <si>
    <t>Steve Rainford</t>
  </si>
  <si>
    <t>Josh Stretton</t>
  </si>
  <si>
    <t>Hannah Finlay-Jones</t>
  </si>
  <si>
    <t>Tiahn Smith</t>
  </si>
  <si>
    <t>Skyla Rayner</t>
  </si>
  <si>
    <t>Denise Kane</t>
  </si>
  <si>
    <t>Clayton Kane</t>
  </si>
  <si>
    <t>Louie Pantelic</t>
  </si>
  <si>
    <t>Martin Cole</t>
  </si>
  <si>
    <t>Dylan  Henry</t>
  </si>
  <si>
    <t>Evan Green</t>
  </si>
  <si>
    <t>Day 1 Tuesday 19th June, 2018</t>
  </si>
  <si>
    <t>Day 2 Wednesday 20th June, 2018</t>
  </si>
  <si>
    <t>DAY 3 Thursday 21st June</t>
  </si>
  <si>
    <t>Heat No.</t>
  </si>
  <si>
    <t>Division</t>
  </si>
  <si>
    <t>Round</t>
  </si>
  <si>
    <t>Day 4 Friday 22nd June</t>
  </si>
  <si>
    <t>Day 5 Saturday 23rd June</t>
  </si>
  <si>
    <t>DAY 6 Sunday 24th June</t>
  </si>
  <si>
    <t>OVER 55 MEN LONGBOARD</t>
  </si>
  <si>
    <t>ROUND 1</t>
  </si>
  <si>
    <t>HEAT 1</t>
  </si>
  <si>
    <t>20min</t>
  </si>
  <si>
    <t>OVER 50 MEN LONGBOARD</t>
  </si>
  <si>
    <t>RE-QUAL 1</t>
  </si>
  <si>
    <t>OVER 40's MEN SUP</t>
  </si>
  <si>
    <t>OPEN MEN SUP</t>
  </si>
  <si>
    <t>OPEN WOMEN SUP</t>
  </si>
  <si>
    <t>OPEN MEN LONGBOARD</t>
  </si>
  <si>
    <t>HEAT 2</t>
  </si>
  <si>
    <t>UNDER 18 BOYS LONGBOARD</t>
  </si>
  <si>
    <t>HEAT 3</t>
  </si>
  <si>
    <t>JUNIOR MEN SUP</t>
  </si>
  <si>
    <t>ROUND 2</t>
  </si>
  <si>
    <t>HEAT 4</t>
  </si>
  <si>
    <t>OVER 60 MEN LONGBOARD</t>
  </si>
  <si>
    <t>Over 10ft SUP</t>
  </si>
  <si>
    <t>HEAT 5</t>
  </si>
  <si>
    <t>OVER 50's OPEN SUP</t>
  </si>
  <si>
    <t>RE-QUAL 2</t>
  </si>
  <si>
    <t>REQUAL 1</t>
  </si>
  <si>
    <t>OVER 40 MEN LOGS</t>
  </si>
  <si>
    <t>OVER 40 MEN LONGBOARD</t>
  </si>
  <si>
    <t xml:space="preserve">FINAL </t>
  </si>
  <si>
    <t>OPEN MEN LOGS</t>
  </si>
  <si>
    <t>OVER 40's WOMEN SUP</t>
  </si>
  <si>
    <t>OVER 70 MEN LONGBOARD</t>
  </si>
  <si>
    <t>OVER 65 MEN LONGBOARD</t>
  </si>
  <si>
    <t>OVER 45 MEN LONGBOARD</t>
  </si>
  <si>
    <t>OVER 40's WOMEN LONGBOARD</t>
  </si>
  <si>
    <t xml:space="preserve">Please call Event hotline (0458 247 212) after 6:30am each event day for </t>
  </si>
  <si>
    <t>confirmed Running Schedule &amp; Contest Venue</t>
  </si>
  <si>
    <t>Prime Contest Location is Port Stephens</t>
  </si>
  <si>
    <t xml:space="preserve">First Heat of day check in at 7:00am for a 7:30am start </t>
  </si>
  <si>
    <t>Please note the schedule is subject to change</t>
  </si>
  <si>
    <t>Options of Birubi Beach/ One Mile / Fingal Bay</t>
  </si>
  <si>
    <t>SUP</t>
  </si>
  <si>
    <t>LONGBOARD</t>
  </si>
  <si>
    <t>LOGGER</t>
  </si>
  <si>
    <t>Michael Williams</t>
  </si>
  <si>
    <t>Jason McManus</t>
  </si>
  <si>
    <t>Jared Reed</t>
  </si>
  <si>
    <t>REQUAL</t>
  </si>
  <si>
    <t>OPEN WOMEN &amp; U18 GIRLS LONGBOARD</t>
  </si>
  <si>
    <t>SUP TECHNICAL RACE - ALL DIVISIONS (PLEASE REFER TO RACE DOC)</t>
  </si>
  <si>
    <t xml:space="preserve">Registration for SUP Technical </t>
  </si>
  <si>
    <t>SUP MARATHON RACE ALL DIVISIONS- PLEASE REFER TO RACE DOC</t>
  </si>
  <si>
    <t>8:00am</t>
  </si>
  <si>
    <t>N/S</t>
  </si>
  <si>
    <t>Walk-Through</t>
  </si>
  <si>
    <t>O40 Mens</t>
  </si>
  <si>
    <t>O50 Open Sup</t>
  </si>
  <si>
    <t xml:space="preserve">20min </t>
  </si>
  <si>
    <t>Charlie Holland</t>
  </si>
  <si>
    <t>REQUALIFY 2</t>
  </si>
  <si>
    <t>Junior Logger</t>
  </si>
  <si>
    <t>Jason Barbour</t>
  </si>
  <si>
    <t>Results</t>
  </si>
  <si>
    <t>Over 50's Open SUP</t>
  </si>
  <si>
    <t>Over 40's Men SUP</t>
  </si>
  <si>
    <t>Over 40's Women SUP</t>
  </si>
  <si>
    <t>Open Mens SUP</t>
  </si>
  <si>
    <t>Open Womens</t>
  </si>
  <si>
    <t>15min</t>
  </si>
  <si>
    <t>11:00AM</t>
  </si>
  <si>
    <t>Walk-through</t>
  </si>
  <si>
    <t>Points</t>
  </si>
  <si>
    <t>13 (11.03)</t>
  </si>
  <si>
    <t>13 (7.9)</t>
  </si>
  <si>
    <t>Melissa McManus</t>
  </si>
  <si>
    <t xml:space="preserve">Marty Cole </t>
  </si>
  <si>
    <t>Lisa Cross</t>
  </si>
  <si>
    <t>1.24.00</t>
  </si>
  <si>
    <t>Melissa Cedland</t>
  </si>
  <si>
    <t>Mat Montgomery</t>
  </si>
  <si>
    <t xml:space="preserve">Over 50 </t>
  </si>
  <si>
    <t>Hannah Finlay Jones</t>
  </si>
  <si>
    <t>14ft</t>
  </si>
  <si>
    <t>Ken Dalton</t>
  </si>
  <si>
    <t>ECS BOARDS NSW SUP Marathon 2018</t>
  </si>
  <si>
    <t>Time</t>
  </si>
  <si>
    <t>Over 50 Men</t>
  </si>
  <si>
    <t>1.46.58</t>
  </si>
  <si>
    <t>1.44.55</t>
  </si>
  <si>
    <t>1.43.31</t>
  </si>
  <si>
    <t>1.57.36</t>
  </si>
  <si>
    <t>Craig Goldsmith</t>
  </si>
  <si>
    <t>2.04.21</t>
  </si>
  <si>
    <t>1.31.51</t>
  </si>
  <si>
    <t>2.01.43</t>
  </si>
  <si>
    <t>Charlie Dunkley</t>
  </si>
  <si>
    <t>2.21.44</t>
  </si>
  <si>
    <t>Mike Hayes</t>
  </si>
  <si>
    <t>1.42.46</t>
  </si>
  <si>
    <t>Brett Jones</t>
  </si>
  <si>
    <t>1.49.51</t>
  </si>
  <si>
    <t>1.27.49</t>
  </si>
  <si>
    <t>1.45.44</t>
  </si>
  <si>
    <t>1.41.59</t>
  </si>
  <si>
    <t>1.56.06</t>
  </si>
  <si>
    <t>Harrison Maskell</t>
  </si>
  <si>
    <t>1.33.47</t>
  </si>
  <si>
    <t>Chris Cross</t>
  </si>
  <si>
    <t>1.48.33</t>
  </si>
  <si>
    <t>1.30.38</t>
  </si>
  <si>
    <t>i.55.09</t>
  </si>
  <si>
    <t>2.08.08</t>
  </si>
  <si>
    <t>1.52.17</t>
  </si>
  <si>
    <t>2.07.40</t>
  </si>
  <si>
    <t>Matthew Scott</t>
  </si>
  <si>
    <t>1.54.10</t>
  </si>
  <si>
    <t>2.0.04</t>
  </si>
  <si>
    <t>1.43.50</t>
  </si>
  <si>
    <t>Traci Dostalek</t>
  </si>
  <si>
    <t>2.03.20</t>
  </si>
  <si>
    <t>Trent Shaw</t>
  </si>
  <si>
    <t>1.56.55</t>
  </si>
  <si>
    <t>Kerry Davenport</t>
  </si>
  <si>
    <t>2.14.50</t>
  </si>
  <si>
    <t>Mark Buchanan</t>
  </si>
  <si>
    <t>1.59.42</t>
  </si>
  <si>
    <t>2.08.37</t>
  </si>
  <si>
    <t>Oliver Darkes</t>
  </si>
  <si>
    <t>1.49.11</t>
  </si>
  <si>
    <t xml:space="preserve">Madeline Rayer </t>
  </si>
  <si>
    <t>did not finish</t>
  </si>
  <si>
    <t>Chris Ting</t>
  </si>
  <si>
    <t>Qualified for Australian Surf Festival.</t>
  </si>
  <si>
    <t>Place</t>
  </si>
  <si>
    <t>Marathon Race</t>
  </si>
  <si>
    <t xml:space="preserve">O50 </t>
  </si>
  <si>
    <t>Surfing</t>
  </si>
  <si>
    <t xml:space="preserve">TECHNICAL RACE </t>
  </si>
  <si>
    <t>OPEN MEN</t>
  </si>
  <si>
    <t>OVER 40 WOMEN</t>
  </si>
  <si>
    <t>OPEN WOMEN</t>
  </si>
  <si>
    <t>JUNIOR MEN</t>
  </si>
  <si>
    <t>OVER 40 MEN</t>
  </si>
  <si>
    <t xml:space="preserve">OVER 50 </t>
  </si>
  <si>
    <t>Richard Finlay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</si>
</sst>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14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FF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8.5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 (Body)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3"/>
      <color theme="1"/>
      <name val="Calibri"/>
      <family val="2"/>
      <scheme val="minor"/>
    </font>
    <font>
      <b/>
      <sz val="13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strike/>
      <sz val="12"/>
      <color rgb="FF000000"/>
      <name val="Calibri"/>
      <family val="2"/>
    </font>
    <font>
      <b/>
      <strike/>
      <sz val="12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sz val="14"/>
      <color rgb="FF000000"/>
      <name val="Calibri (Body)"/>
    </font>
    <font>
      <sz val="12"/>
      <color rgb="FFFF0000"/>
      <name val="Calibri"/>
      <family val="2"/>
      <scheme val="min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rgb="FFFFE699"/>
      </patternFill>
    </fill>
    <fill>
      <patternFill patternType="solid">
        <fgColor rgb="FFB7DEE8"/>
        <bgColor rgb="FFB7DEE8"/>
      </patternFill>
    </fill>
    <fill>
      <patternFill patternType="solid">
        <fgColor rgb="FFF8CBAD"/>
        <bgColor rgb="FFF8CBAD"/>
      </patternFill>
    </fill>
    <fill>
      <patternFill patternType="solid">
        <fgColor rgb="FFCCFFCC"/>
        <bgColor rgb="FFCCFFCC"/>
      </patternFill>
    </fill>
    <fill>
      <patternFill patternType="solid">
        <fgColor rgb="FFA9D08E"/>
        <bgColor rgb="FFA9D08E"/>
      </patternFill>
    </fill>
    <fill>
      <patternFill patternType="solid">
        <fgColor rgb="FFEE2BA9"/>
        <bgColor rgb="FFEE2BA9"/>
      </patternFill>
    </fill>
    <fill>
      <patternFill patternType="solid">
        <fgColor rgb="FFD5A6BD"/>
        <bgColor rgb="FFD5A6BD"/>
      </patternFill>
    </fill>
    <fill>
      <patternFill patternType="solid">
        <fgColor rgb="FF5B9BD5"/>
        <bgColor rgb="FF5B9BD5"/>
      </patternFill>
    </fill>
    <fill>
      <patternFill patternType="solid">
        <fgColor rgb="FFBDD7EE"/>
        <bgColor rgb="FFBDD7EE"/>
      </patternFill>
    </fill>
    <fill>
      <patternFill patternType="solid">
        <fgColor rgb="FFC3FFC1"/>
        <bgColor rgb="FFC3FFC1"/>
      </patternFill>
    </fill>
    <fill>
      <patternFill patternType="solid">
        <fgColor rgb="FFFFFF00"/>
        <bgColor indexed="64"/>
      </patternFill>
    </fill>
    <fill>
      <patternFill patternType="solid">
        <fgColor rgb="FF4DE0CC"/>
        <bgColor rgb="FFC6E0B4"/>
      </patternFill>
    </fill>
    <fill>
      <patternFill patternType="solid">
        <fgColor theme="4" tint="0.79998168889431442"/>
        <bgColor rgb="FFA5A5A5"/>
      </patternFill>
    </fill>
    <fill>
      <patternFill patternType="solid">
        <fgColor theme="4" tint="0.79998168889431442"/>
        <bgColor rgb="FFAEAAAA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FFE699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79998168889431442"/>
        <bgColor rgb="FFA9D08E"/>
      </patternFill>
    </fill>
    <fill>
      <patternFill patternType="solid">
        <fgColor theme="4" tint="0.79998168889431442"/>
        <bgColor rgb="FFE7E6E6"/>
      </patternFill>
    </fill>
    <fill>
      <patternFill patternType="solid">
        <fgColor theme="4" tint="0.79998168889431442"/>
        <bgColor rgb="FFEE2BA9"/>
      </patternFill>
    </fill>
    <fill>
      <patternFill patternType="solid">
        <fgColor theme="4" tint="0.79998168889431442"/>
        <bgColor rgb="FFF4B08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EA9DB"/>
        <bgColor rgb="FF8EA9DB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3" fillId="2" borderId="1" xfId="0" applyFont="1" applyFill="1" applyBorder="1"/>
    <xf numFmtId="0" fontId="4" fillId="0" borderId="2" xfId="0" applyFont="1" applyBorder="1"/>
    <xf numFmtId="0" fontId="7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5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5" fillId="3" borderId="8" xfId="0" applyFont="1" applyFill="1" applyBorder="1"/>
    <xf numFmtId="0" fontId="5" fillId="4" borderId="8" xfId="0" applyFont="1" applyFill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3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4" fillId="0" borderId="4" xfId="0" applyFont="1" applyBorder="1"/>
    <xf numFmtId="0" fontId="4" fillId="0" borderId="7" xfId="0" applyFont="1" applyBorder="1"/>
    <xf numFmtId="0" fontId="7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10" xfId="0" applyFont="1" applyBorder="1"/>
    <xf numFmtId="0" fontId="3" fillId="0" borderId="0" xfId="0" applyFont="1" applyAlignment="1">
      <alignment horizontal="center"/>
    </xf>
    <xf numFmtId="0" fontId="7" fillId="0" borderId="8" xfId="0" applyFont="1" applyBorder="1"/>
    <xf numFmtId="0" fontId="7" fillId="0" borderId="2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5" fillId="3" borderId="2" xfId="0" applyFont="1" applyFill="1" applyBorder="1"/>
    <xf numFmtId="2" fontId="4" fillId="0" borderId="10" xfId="0" applyNumberFormat="1" applyFont="1" applyBorder="1" applyAlignment="1">
      <alignment horizontal="center"/>
    </xf>
    <xf numFmtId="0" fontId="5" fillId="4" borderId="2" xfId="0" applyFont="1" applyFill="1" applyBorder="1"/>
    <xf numFmtId="0" fontId="8" fillId="0" borderId="0" xfId="0" applyFont="1"/>
    <xf numFmtId="0" fontId="10" fillId="0" borderId="0" xfId="0" applyFont="1"/>
    <xf numFmtId="0" fontId="12" fillId="0" borderId="4" xfId="0" applyFont="1" applyBorder="1"/>
    <xf numFmtId="0" fontId="12" fillId="0" borderId="2" xfId="0" applyFont="1" applyBorder="1"/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/>
    <xf numFmtId="0" fontId="5" fillId="0" borderId="0" xfId="0" applyFont="1" applyFill="1" applyBorder="1"/>
    <xf numFmtId="0" fontId="7" fillId="0" borderId="0" xfId="0" applyFont="1" applyFill="1" applyBorder="1"/>
    <xf numFmtId="0" fontId="12" fillId="0" borderId="7" xfId="0" applyFont="1" applyBorder="1" applyAlignment="1">
      <alignment horizontal="center"/>
    </xf>
    <xf numFmtId="0" fontId="12" fillId="0" borderId="8" xfId="0" applyFont="1" applyBorder="1"/>
    <xf numFmtId="0" fontId="12" fillId="0" borderId="10" xfId="0" applyFont="1" applyBorder="1" applyAlignment="1">
      <alignment horizontal="center"/>
    </xf>
    <xf numFmtId="0" fontId="12" fillId="0" borderId="0" xfId="0" applyFont="1"/>
    <xf numFmtId="0" fontId="12" fillId="0" borderId="7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 applyFill="1" applyBorder="1"/>
    <xf numFmtId="0" fontId="14" fillId="0" borderId="0" xfId="0" applyFont="1" applyFill="1" applyBorder="1"/>
    <xf numFmtId="0" fontId="2" fillId="0" borderId="0" xfId="0" applyFont="1" applyAlignment="1">
      <alignment horizontal="center"/>
    </xf>
    <xf numFmtId="0" fontId="10" fillId="0" borderId="0" xfId="0" applyFont="1" applyBorder="1"/>
    <xf numFmtId="0" fontId="10" fillId="2" borderId="1" xfId="0" applyFont="1" applyFill="1" applyBorder="1"/>
    <xf numFmtId="0" fontId="12" fillId="0" borderId="0" xfId="0" applyFont="1" applyBorder="1"/>
    <xf numFmtId="0" fontId="2" fillId="0" borderId="2" xfId="0" applyFont="1" applyBorder="1"/>
    <xf numFmtId="0" fontId="2" fillId="3" borderId="8" xfId="0" applyFont="1" applyFill="1" applyBorder="1"/>
    <xf numFmtId="0" fontId="2" fillId="4" borderId="8" xfId="0" applyFont="1" applyFill="1" applyBorder="1"/>
    <xf numFmtId="0" fontId="12" fillId="0" borderId="10" xfId="0" applyFont="1" applyBorder="1"/>
    <xf numFmtId="0" fontId="1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/>
    <xf numFmtId="0" fontId="3" fillId="0" borderId="0" xfId="0" applyFont="1" applyFill="1" applyBorder="1"/>
    <xf numFmtId="0" fontId="17" fillId="0" borderId="0" xfId="0" applyFont="1"/>
    <xf numFmtId="0" fontId="17" fillId="0" borderId="0" xfId="0" applyFont="1" applyFill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7" fillId="0" borderId="2" xfId="0" applyFont="1" applyFill="1" applyBorder="1"/>
    <xf numFmtId="0" fontId="18" fillId="6" borderId="2" xfId="0" applyFont="1" applyFill="1" applyBorder="1"/>
    <xf numFmtId="0" fontId="21" fillId="0" borderId="0" xfId="0" applyFont="1"/>
    <xf numFmtId="0" fontId="22" fillId="0" borderId="0" xfId="0" applyFont="1"/>
    <xf numFmtId="2" fontId="4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3" fillId="0" borderId="0" xfId="0" applyFont="1"/>
    <xf numFmtId="0" fontId="24" fillId="0" borderId="0" xfId="0" applyFont="1"/>
    <xf numFmtId="0" fontId="1" fillId="0" borderId="0" xfId="0" applyFont="1"/>
    <xf numFmtId="0" fontId="0" fillId="0" borderId="0" xfId="0" applyFill="1"/>
    <xf numFmtId="0" fontId="0" fillId="0" borderId="0" xfId="0" applyFill="1" applyAlignment="1"/>
    <xf numFmtId="0" fontId="0" fillId="0" borderId="0" xfId="0" applyAlignment="1"/>
    <xf numFmtId="0" fontId="27" fillId="0" borderId="0" xfId="0" applyFont="1" applyFill="1" applyBorder="1"/>
    <xf numFmtId="0" fontId="1" fillId="0" borderId="2" xfId="0" applyFont="1" applyBorder="1"/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8" fillId="0" borderId="0" xfId="0" applyFont="1" applyAlignment="1"/>
    <xf numFmtId="0" fontId="0" fillId="0" borderId="0" xfId="0" applyFont="1" applyAlignment="1"/>
    <xf numFmtId="0" fontId="29" fillId="0" borderId="0" xfId="0" applyFont="1" applyAlignment="1"/>
    <xf numFmtId="0" fontId="29" fillId="9" borderId="0" xfId="0" applyFont="1" applyFill="1" applyAlignment="1"/>
    <xf numFmtId="0" fontId="29" fillId="10" borderId="0" xfId="0" applyFont="1" applyFill="1" applyAlignment="1"/>
    <xf numFmtId="0" fontId="29" fillId="11" borderId="0" xfId="0" applyFont="1" applyFill="1" applyAlignment="1"/>
    <xf numFmtId="0" fontId="29" fillId="0" borderId="0" xfId="0" applyFont="1" applyAlignment="1">
      <alignment horizontal="right"/>
    </xf>
    <xf numFmtId="0" fontId="29" fillId="0" borderId="0" xfId="0" applyFont="1" applyAlignment="1"/>
    <xf numFmtId="0" fontId="29" fillId="12" borderId="0" xfId="0" applyFont="1" applyFill="1" applyAlignment="1"/>
    <xf numFmtId="0" fontId="29" fillId="13" borderId="0" xfId="0" applyFont="1" applyFill="1" applyAlignment="1"/>
    <xf numFmtId="0" fontId="29" fillId="14" borderId="0" xfId="0" applyFont="1" applyFill="1" applyAlignment="1"/>
    <xf numFmtId="0" fontId="30" fillId="15" borderId="0" xfId="0" applyFont="1" applyFill="1" applyAlignment="1"/>
    <xf numFmtId="0" fontId="29" fillId="16" borderId="0" xfId="0" applyFont="1" applyFill="1" applyAlignment="1"/>
    <xf numFmtId="0" fontId="29" fillId="17" borderId="0" xfId="0" applyFont="1" applyFill="1" applyAlignment="1"/>
    <xf numFmtId="0" fontId="29" fillId="18" borderId="0" xfId="0" applyFont="1" applyFill="1" applyAlignment="1"/>
    <xf numFmtId="0" fontId="31" fillId="19" borderId="0" xfId="0" applyFont="1" applyFill="1"/>
    <xf numFmtId="0" fontId="31" fillId="19" borderId="0" xfId="0" applyFont="1" applyFill="1" applyAlignment="1">
      <alignment horizontal="center"/>
    </xf>
    <xf numFmtId="0" fontId="32" fillId="19" borderId="0" xfId="0" applyFont="1" applyFill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/>
    <xf numFmtId="0" fontId="32" fillId="0" borderId="0" xfId="0" applyFont="1" applyBorder="1" applyAlignment="1">
      <alignment horizontal="center"/>
    </xf>
    <xf numFmtId="0" fontId="28" fillId="0" borderId="0" xfId="0" applyFont="1" applyFill="1" applyAlignment="1"/>
    <xf numFmtId="0" fontId="0" fillId="0" borderId="0" xfId="0" applyFont="1" applyFill="1" applyAlignment="1"/>
    <xf numFmtId="0" fontId="29" fillId="0" borderId="0" xfId="0" applyFont="1" applyFill="1" applyAlignment="1"/>
    <xf numFmtId="0" fontId="33" fillId="0" borderId="0" xfId="0" applyFont="1" applyFill="1" applyAlignment="1"/>
    <xf numFmtId="0" fontId="29" fillId="20" borderId="0" xfId="0" applyFont="1" applyFill="1" applyAlignment="1"/>
    <xf numFmtId="0" fontId="34" fillId="0" borderId="0" xfId="0" applyFont="1" applyFill="1" applyAlignment="1"/>
    <xf numFmtId="0" fontId="0" fillId="19" borderId="0" xfId="0" applyFill="1"/>
    <xf numFmtId="18" fontId="28" fillId="0" borderId="0" xfId="0" applyNumberFormat="1" applyFont="1" applyAlignment="1"/>
    <xf numFmtId="0" fontId="29" fillId="0" borderId="0" xfId="0" applyFont="1" applyFill="1" applyBorder="1" applyAlignment="1"/>
    <xf numFmtId="0" fontId="28" fillId="19" borderId="0" xfId="0" applyFont="1" applyFill="1" applyAlignment="1"/>
    <xf numFmtId="0" fontId="29" fillId="21" borderId="0" xfId="0" applyFont="1" applyFill="1" applyAlignment="1"/>
    <xf numFmtId="0" fontId="29" fillId="22" borderId="0" xfId="0" applyFont="1" applyFill="1" applyAlignment="1"/>
    <xf numFmtId="0" fontId="29" fillId="23" borderId="0" xfId="0" applyFont="1" applyFill="1" applyAlignment="1"/>
    <xf numFmtId="0" fontId="29" fillId="24" borderId="0" xfId="0" applyFont="1" applyFill="1" applyAlignment="1"/>
    <xf numFmtId="0" fontId="29" fillId="25" borderId="0" xfId="0" applyFont="1" applyFill="1" applyAlignment="1"/>
    <xf numFmtId="0" fontId="29" fillId="26" borderId="0" xfId="0" applyFont="1" applyFill="1" applyAlignment="1"/>
    <xf numFmtId="0" fontId="29" fillId="27" borderId="0" xfId="0" applyFont="1" applyFill="1" applyAlignment="1"/>
    <xf numFmtId="0" fontId="29" fillId="28" borderId="0" xfId="0" applyFont="1" applyFill="1" applyAlignment="1"/>
    <xf numFmtId="0" fontId="29" fillId="29" borderId="0" xfId="0" applyFont="1" applyFill="1" applyAlignment="1"/>
    <xf numFmtId="0" fontId="13" fillId="0" borderId="0" xfId="0" applyFont="1" applyBorder="1"/>
    <xf numFmtId="0" fontId="7" fillId="0" borderId="0" xfId="0" applyFont="1" applyBorder="1"/>
    <xf numFmtId="0" fontId="28" fillId="0" borderId="0" xfId="0" applyFont="1" applyFill="1" applyAlignment="1"/>
    <xf numFmtId="0" fontId="8" fillId="0" borderId="0" xfId="0" applyFont="1" applyFill="1" applyBorder="1"/>
    <xf numFmtId="0" fontId="12" fillId="0" borderId="2" xfId="0" applyFont="1" applyBorder="1" applyAlignment="1">
      <alignment horizontal="left"/>
    </xf>
    <xf numFmtId="0" fontId="0" fillId="0" borderId="0" xfId="0" applyFill="1" applyBorder="1" applyAlignment="1"/>
    <xf numFmtId="0" fontId="7" fillId="0" borderId="0" xfId="0" applyFont="1" applyFill="1" applyBorder="1" applyAlignment="1"/>
    <xf numFmtId="0" fontId="29" fillId="30" borderId="0" xfId="0" applyFont="1" applyFill="1" applyAlignment="1"/>
    <xf numFmtId="0" fontId="11" fillId="0" borderId="0" xfId="0" applyFont="1" applyFill="1" applyBorder="1"/>
    <xf numFmtId="0" fontId="9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8" fillId="0" borderId="0" xfId="0" applyFont="1" applyAlignment="1"/>
    <xf numFmtId="0" fontId="1" fillId="19" borderId="0" xfId="0" applyFont="1" applyFill="1"/>
    <xf numFmtId="0" fontId="29" fillId="19" borderId="0" xfId="0" applyFont="1" applyFill="1" applyAlignment="1"/>
    <xf numFmtId="0" fontId="28" fillId="0" borderId="0" xfId="0" applyFont="1" applyAlignment="1"/>
    <xf numFmtId="0" fontId="12" fillId="0" borderId="8" xfId="0" applyFont="1" applyBorder="1" applyAlignment="1">
      <alignment horizontal="left"/>
    </xf>
    <xf numFmtId="0" fontId="28" fillId="0" borderId="0" xfId="0" applyFont="1" applyAlignment="1"/>
    <xf numFmtId="0" fontId="28" fillId="0" borderId="0" xfId="0" applyFont="1" applyFill="1" applyAlignment="1"/>
    <xf numFmtId="0" fontId="4" fillId="0" borderId="8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0" fillId="0" borderId="7" xfId="0" applyFont="1" applyBorder="1"/>
    <xf numFmtId="0" fontId="10" fillId="0" borderId="2" xfId="0" applyFont="1" applyBorder="1"/>
    <xf numFmtId="0" fontId="35" fillId="12" borderId="0" xfId="0" applyFont="1" applyFill="1" applyAlignment="1"/>
    <xf numFmtId="0" fontId="36" fillId="0" borderId="0" xfId="0" applyFont="1" applyFill="1" applyAlignment="1"/>
    <xf numFmtId="0" fontId="35" fillId="0" borderId="0" xfId="0" applyFont="1" applyAlignment="1"/>
    <xf numFmtId="0" fontId="37" fillId="0" borderId="0" xfId="0" applyFont="1" applyFill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28" fillId="0" borderId="0" xfId="0" applyFont="1" applyFill="1" applyAlignment="1"/>
    <xf numFmtId="0" fontId="29" fillId="31" borderId="0" xfId="0" applyFont="1" applyFill="1" applyAlignment="1"/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5" fillId="32" borderId="8" xfId="0" applyFont="1" applyFill="1" applyBorder="1"/>
    <xf numFmtId="0" fontId="37" fillId="0" borderId="0" xfId="0" applyFont="1"/>
    <xf numFmtId="0" fontId="5" fillId="8" borderId="2" xfId="0" applyFont="1" applyFill="1" applyBorder="1"/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38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0" xfId="0" applyFont="1" applyAlignment="1"/>
    <xf numFmtId="0" fontId="0" fillId="0" borderId="0" xfId="0" applyFont="1" applyFill="1" applyAlignment="1"/>
    <xf numFmtId="0" fontId="25" fillId="0" borderId="0" xfId="0" applyFont="1" applyFill="1" applyBorder="1"/>
    <xf numFmtId="0" fontId="26" fillId="0" borderId="0" xfId="0" applyFont="1" applyFill="1" applyBorder="1"/>
    <xf numFmtId="0" fontId="0" fillId="0" borderId="0" xfId="0" applyFont="1" applyFill="1" applyBorder="1"/>
    <xf numFmtId="0" fontId="6" fillId="7" borderId="2" xfId="0" applyFont="1" applyFill="1" applyBorder="1"/>
    <xf numFmtId="0" fontId="7" fillId="0" borderId="7" xfId="0" applyFont="1" applyBorder="1"/>
    <xf numFmtId="0" fontId="5" fillId="7" borderId="2" xfId="0" applyFont="1" applyFill="1" applyBorder="1"/>
    <xf numFmtId="0" fontId="6" fillId="0" borderId="0" xfId="0" applyFont="1" applyBorder="1"/>
    <xf numFmtId="0" fontId="7" fillId="0" borderId="11" xfId="0" applyFont="1" applyFill="1" applyBorder="1"/>
    <xf numFmtId="0" fontId="6" fillId="0" borderId="2" xfId="0" applyFont="1" applyBorder="1"/>
    <xf numFmtId="0" fontId="18" fillId="0" borderId="3" xfId="0" applyFont="1" applyFill="1" applyBorder="1"/>
    <xf numFmtId="0" fontId="6" fillId="0" borderId="2" xfId="0" applyFont="1" applyFill="1" applyBorder="1"/>
    <xf numFmtId="0" fontId="6" fillId="0" borderId="0" xfId="0" applyFont="1" applyFill="1" applyBorder="1"/>
    <xf numFmtId="0" fontId="7" fillId="0" borderId="0" xfId="0" applyFont="1" applyFill="1"/>
    <xf numFmtId="0" fontId="18" fillId="0" borderId="0" xfId="0" applyFont="1" applyFill="1" applyBorder="1"/>
    <xf numFmtId="0" fontId="6" fillId="0" borderId="1" xfId="0" applyFont="1" applyFill="1" applyBorder="1"/>
    <xf numFmtId="0" fontId="5" fillId="0" borderId="0" xfId="0" applyFont="1" applyBorder="1"/>
    <xf numFmtId="0" fontId="6" fillId="7" borderId="2" xfId="0" applyFont="1" applyFill="1" applyBorder="1" applyAlignment="1">
      <alignment horizontal="left" indent="1"/>
    </xf>
    <xf numFmtId="0" fontId="7" fillId="0" borderId="12" xfId="0" applyFont="1" applyBorder="1"/>
    <xf numFmtId="0" fontId="7" fillId="0" borderId="13" xfId="0" applyFont="1" applyFill="1" applyBorder="1"/>
    <xf numFmtId="0" fontId="7" fillId="0" borderId="2" xfId="0" applyFont="1" applyFill="1" applyBorder="1" applyAlignment="1">
      <alignment horizontal="right"/>
    </xf>
    <xf numFmtId="0" fontId="39" fillId="0" borderId="2" xfId="0" applyFont="1" applyFill="1" applyBorder="1"/>
    <xf numFmtId="0" fontId="6" fillId="0" borderId="0" xfId="0" applyFont="1" applyFill="1"/>
    <xf numFmtId="0" fontId="5" fillId="0" borderId="2" xfId="0" applyFont="1" applyFill="1" applyBorder="1"/>
    <xf numFmtId="0" fontId="7" fillId="0" borderId="13" xfId="0" applyFont="1" applyFill="1" applyBorder="1" applyAlignment="1"/>
    <xf numFmtId="0" fontId="18" fillId="0" borderId="2" xfId="0" applyFont="1" applyFill="1" applyBorder="1"/>
    <xf numFmtId="0" fontId="6" fillId="0" borderId="8" xfId="0" applyFont="1" applyFill="1" applyBorder="1"/>
    <xf numFmtId="0" fontId="7" fillId="0" borderId="5" xfId="0" applyFont="1" applyFill="1" applyBorder="1"/>
    <xf numFmtId="0" fontId="7" fillId="0" borderId="1" xfId="0" applyFont="1" applyFill="1" applyBorder="1"/>
    <xf numFmtId="0" fontId="6" fillId="0" borderId="0" xfId="0" applyFont="1" applyFill="1" applyBorder="1" applyAlignment="1"/>
    <xf numFmtId="0" fontId="9" fillId="0" borderId="0" xfId="0" applyFont="1" applyAlignment="1">
      <alignment horizontal="center"/>
    </xf>
    <xf numFmtId="0" fontId="9" fillId="0" borderId="0" xfId="0" applyFont="1"/>
    <xf numFmtId="0" fontId="11" fillId="5" borderId="2" xfId="0" applyFont="1" applyFill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11" fillId="8" borderId="2" xfId="0" applyFont="1" applyFill="1" applyBorder="1"/>
    <xf numFmtId="0" fontId="11" fillId="0" borderId="2" xfId="0" applyFont="1" applyBorder="1"/>
    <xf numFmtId="0" fontId="7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Fill="1" applyAlignment="1"/>
    <xf numFmtId="0" fontId="7" fillId="0" borderId="0" xfId="0" applyFont="1" applyAlignment="1"/>
    <xf numFmtId="0" fontId="25" fillId="0" borderId="0" xfId="0" applyFont="1"/>
    <xf numFmtId="0" fontId="0" fillId="0" borderId="0" xfId="0" applyFont="1"/>
    <xf numFmtId="0" fontId="40" fillId="0" borderId="0" xfId="0" applyFont="1"/>
    <xf numFmtId="0" fontId="1" fillId="7" borderId="2" xfId="0" applyFont="1" applyFill="1" applyBorder="1"/>
    <xf numFmtId="0" fontId="0" fillId="0" borderId="2" xfId="0" applyFont="1" applyBorder="1"/>
    <xf numFmtId="0" fontId="25" fillId="7" borderId="2" xfId="0" applyFont="1" applyFill="1" applyBorder="1"/>
    <xf numFmtId="0" fontId="0" fillId="19" borderId="2" xfId="0" applyFont="1" applyFill="1" applyBorder="1"/>
    <xf numFmtId="0" fontId="0" fillId="0" borderId="2" xfId="0" applyFont="1" applyFill="1" applyBorder="1"/>
    <xf numFmtId="0" fontId="25" fillId="0" borderId="2" xfId="0" applyFont="1" applyBorder="1"/>
    <xf numFmtId="0" fontId="0" fillId="0" borderId="2" xfId="0" applyFont="1" applyFill="1" applyBorder="1" applyAlignment="1"/>
    <xf numFmtId="0" fontId="0" fillId="0" borderId="0" xfId="0" applyFont="1" applyFill="1"/>
    <xf numFmtId="0" fontId="0" fillId="19" borderId="2" xfId="0" applyFont="1" applyFill="1" applyBorder="1" applyAlignment="1"/>
    <xf numFmtId="0" fontId="1" fillId="0" borderId="0" xfId="0" applyFont="1" applyBorder="1"/>
    <xf numFmtId="0" fontId="0" fillId="0" borderId="0" xfId="0" applyFont="1" applyBorder="1"/>
    <xf numFmtId="0" fontId="25" fillId="0" borderId="0" xfId="0" applyFont="1" applyBorder="1"/>
    <xf numFmtId="0" fontId="25" fillId="7" borderId="3" xfId="0" applyFont="1" applyFill="1" applyBorder="1"/>
    <xf numFmtId="0" fontId="25" fillId="0" borderId="3" xfId="0" applyFont="1" applyBorder="1"/>
    <xf numFmtId="0" fontId="0" fillId="0" borderId="0" xfId="0" applyFont="1" applyFill="1" applyBorder="1" applyAlignment="1"/>
    <xf numFmtId="0" fontId="28" fillId="0" borderId="0" xfId="0" applyFont="1" applyAlignment="1"/>
    <xf numFmtId="0" fontId="0" fillId="0" borderId="0" xfId="0" applyFont="1" applyAlignment="1"/>
    <xf numFmtId="0" fontId="28" fillId="0" borderId="0" xfId="0" applyFont="1" applyFill="1" applyAlignment="1"/>
    <xf numFmtId="0" fontId="0" fillId="0" borderId="0" xfId="0" applyFont="1" applyFill="1" applyAlignment="1"/>
    <xf numFmtId="0" fontId="6" fillId="0" borderId="0" xfId="0" applyFont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2" xfId="0" applyFont="1" applyBorder="1"/>
    <xf numFmtId="0" fontId="38" fillId="0" borderId="2" xfId="0" applyFont="1" applyBorder="1"/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279400</xdr:colOff>
      <xdr:row>0</xdr:row>
      <xdr:rowOff>0</xdr:rowOff>
    </xdr:from>
    <xdr:to>
      <xdr:col>2</xdr:col>
      <xdr:colOff>622300</xdr:colOff>
      <xdr:row>11</xdr:row>
      <xdr:rowOff>7944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0"/>
          <a:ext cx="2159000" cy="2344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R54"/>
  <sheetViews>
    <sheetView topLeftCell="A4" workbookViewId="0">
      <selection activeCell="AG38" sqref="AG38"/>
    </sheetView>
  </sheetViews>
  <sheetFormatPr baseColWidth="10" defaultColWidth="11" defaultRowHeight="16"/>
  <cols>
    <col min="2" max="2" width="23.83203125" customWidth="1"/>
    <col min="5" max="5" width="12.5" customWidth="1"/>
    <col min="9" max="9" width="24.5" customWidth="1"/>
    <col min="12" max="12" width="13.1640625" customWidth="1"/>
    <col min="16" max="16" width="23.5" customWidth="1"/>
    <col min="17" max="17" width="14" customWidth="1"/>
    <col min="20" max="20" width="12.5" customWidth="1"/>
    <col min="21" max="21" width="18" customWidth="1"/>
    <col min="22" max="22" width="8.1640625" customWidth="1"/>
    <col min="23" max="23" width="20.83203125" customWidth="1"/>
    <col min="27" max="27" width="13" customWidth="1"/>
    <col min="28" max="28" width="9.1640625" customWidth="1"/>
    <col min="30" max="30" width="26" customWidth="1"/>
    <col min="33" max="33" width="12.83203125" customWidth="1"/>
    <col min="35" max="35" width="27.1640625" customWidth="1"/>
    <col min="39" max="39" width="41.1640625" customWidth="1"/>
    <col min="42" max="42" width="16.83203125" customWidth="1"/>
    <col min="44" max="44" width="14" customWidth="1"/>
  </cols>
  <sheetData>
    <row r="3" spans="1:43" ht="17">
      <c r="F3" s="115"/>
      <c r="G3" s="116"/>
      <c r="H3" s="115"/>
      <c r="I3" s="117" t="s">
        <v>156</v>
      </c>
      <c r="J3" s="115"/>
      <c r="K3" s="115"/>
      <c r="L3" s="115"/>
      <c r="M3" s="130"/>
    </row>
    <row r="4" spans="1:43" ht="17">
      <c r="F4" s="115"/>
      <c r="G4" s="116"/>
      <c r="H4" s="115"/>
      <c r="I4" s="117" t="s">
        <v>157</v>
      </c>
      <c r="J4" s="115"/>
      <c r="K4" s="115"/>
      <c r="L4" s="115"/>
      <c r="M4" s="130"/>
    </row>
    <row r="5" spans="1:43" ht="17">
      <c r="F5" s="118"/>
      <c r="G5" s="119"/>
      <c r="H5" s="118"/>
      <c r="I5" s="118"/>
      <c r="J5" s="118"/>
      <c r="K5" s="118"/>
      <c r="L5" s="118"/>
    </row>
    <row r="6" spans="1:43" ht="17">
      <c r="F6" s="118"/>
      <c r="G6" s="119"/>
      <c r="H6" s="118"/>
      <c r="I6" s="120" t="s">
        <v>158</v>
      </c>
      <c r="J6" s="118"/>
      <c r="K6" s="118"/>
      <c r="L6" s="118"/>
    </row>
    <row r="7" spans="1:43" ht="17">
      <c r="F7" s="118"/>
      <c r="G7" s="121" t="s">
        <v>8</v>
      </c>
      <c r="H7" s="122"/>
      <c r="I7" s="123" t="s">
        <v>161</v>
      </c>
      <c r="J7" s="122"/>
      <c r="K7" s="118"/>
      <c r="L7" s="118"/>
    </row>
    <row r="8" spans="1:43" ht="17">
      <c r="F8" s="122"/>
      <c r="G8" s="121"/>
      <c r="H8" s="122"/>
      <c r="I8" s="123"/>
      <c r="J8" s="122"/>
      <c r="K8" s="118"/>
      <c r="L8" s="118"/>
    </row>
    <row r="9" spans="1:43" ht="17">
      <c r="F9" s="122"/>
      <c r="G9" s="121"/>
      <c r="H9" s="122"/>
      <c r="I9" s="123" t="s">
        <v>159</v>
      </c>
      <c r="J9" s="122"/>
      <c r="K9" s="118"/>
      <c r="L9" s="118"/>
    </row>
    <row r="10" spans="1:43" ht="17">
      <c r="F10" s="122"/>
      <c r="G10" s="119"/>
      <c r="H10" s="118" t="s">
        <v>160</v>
      </c>
      <c r="I10" s="118"/>
      <c r="J10" s="118"/>
      <c r="K10" s="118"/>
      <c r="L10" s="118"/>
    </row>
    <row r="13" spans="1:43">
      <c r="A13" s="124"/>
      <c r="B13" s="263"/>
      <c r="C13" s="264"/>
      <c r="D13" s="124"/>
      <c r="E13" s="124"/>
      <c r="F13" s="124"/>
      <c r="G13" s="124"/>
      <c r="H13" s="124"/>
      <c r="I13" s="263"/>
      <c r="J13" s="264"/>
      <c r="K13" s="124"/>
      <c r="L13" s="124"/>
      <c r="M13" s="124"/>
      <c r="N13" s="124"/>
      <c r="O13" s="124"/>
      <c r="P13" s="263"/>
      <c r="Q13" s="264"/>
      <c r="R13" s="124"/>
      <c r="S13" s="124"/>
      <c r="T13" s="124"/>
      <c r="U13" s="125"/>
      <c r="V13" s="125"/>
      <c r="W13" s="125"/>
      <c r="X13" s="125"/>
      <c r="Y13" s="125"/>
      <c r="Z13" s="126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02"/>
    </row>
    <row r="14" spans="1:43">
      <c r="A14" s="100"/>
      <c r="B14" s="261" t="s">
        <v>116</v>
      </c>
      <c r="C14" s="262"/>
      <c r="D14" s="100"/>
      <c r="E14" s="100"/>
      <c r="F14" s="100"/>
      <c r="G14" s="100"/>
      <c r="H14" s="100"/>
      <c r="I14" s="261" t="s">
        <v>117</v>
      </c>
      <c r="J14" s="262"/>
      <c r="K14" s="100"/>
      <c r="L14" s="100"/>
      <c r="M14" s="100"/>
      <c r="N14" s="100"/>
      <c r="O14" s="100"/>
      <c r="P14" s="261" t="s">
        <v>118</v>
      </c>
      <c r="Q14" s="262"/>
      <c r="R14" s="100"/>
      <c r="S14" s="124"/>
      <c r="T14" s="100"/>
      <c r="U14" s="100"/>
      <c r="V14" s="101"/>
      <c r="W14" s="101"/>
      <c r="X14" s="101"/>
      <c r="Y14" s="101"/>
      <c r="Z14" s="125"/>
      <c r="AA14" s="101"/>
      <c r="AB14" s="107"/>
      <c r="AC14" s="101"/>
      <c r="AD14" s="101"/>
      <c r="AE14" s="101"/>
      <c r="AF14" s="101"/>
      <c r="AG14" s="125"/>
      <c r="AH14" s="101"/>
      <c r="AI14" s="101"/>
      <c r="AJ14" s="101"/>
      <c r="AK14" s="101"/>
      <c r="AL14" s="101"/>
      <c r="AM14" s="125"/>
      <c r="AN14" s="101"/>
    </row>
    <row r="15" spans="1:43">
      <c r="A15" s="100" t="s">
        <v>119</v>
      </c>
      <c r="B15" s="100" t="s">
        <v>120</v>
      </c>
      <c r="C15" s="100" t="s">
        <v>121</v>
      </c>
      <c r="D15" s="100" t="s">
        <v>119</v>
      </c>
      <c r="E15" s="100"/>
      <c r="F15" s="131">
        <v>0.3125</v>
      </c>
      <c r="G15" s="100"/>
      <c r="H15" s="100" t="s">
        <v>119</v>
      </c>
      <c r="I15" s="100" t="s">
        <v>120</v>
      </c>
      <c r="J15" s="100" t="s">
        <v>121</v>
      </c>
      <c r="K15" s="100" t="s">
        <v>119</v>
      </c>
      <c r="L15" s="124"/>
      <c r="M15" s="131" t="s">
        <v>173</v>
      </c>
      <c r="N15" s="100"/>
      <c r="O15" s="100" t="s">
        <v>119</v>
      </c>
      <c r="P15" s="100" t="s">
        <v>120</v>
      </c>
      <c r="Q15" s="100" t="s">
        <v>121</v>
      </c>
      <c r="R15" s="100" t="s">
        <v>119</v>
      </c>
      <c r="S15" s="124"/>
      <c r="T15" s="131">
        <v>0.3125</v>
      </c>
      <c r="U15" s="100"/>
      <c r="V15" s="100"/>
      <c r="W15" s="261" t="s">
        <v>122</v>
      </c>
      <c r="X15" s="262"/>
      <c r="Y15" s="100"/>
      <c r="Z15" s="124"/>
      <c r="AA15" s="131" t="s">
        <v>190</v>
      </c>
      <c r="AB15" s="100"/>
      <c r="AC15" s="107"/>
      <c r="AD15" s="100" t="s">
        <v>123</v>
      </c>
      <c r="AE15" s="107"/>
      <c r="AF15" s="107"/>
      <c r="AG15" s="126"/>
      <c r="AH15" s="131">
        <v>0.3125</v>
      </c>
      <c r="AI15" s="107"/>
      <c r="AM15" s="100" t="s">
        <v>124</v>
      </c>
      <c r="AN15" s="107"/>
      <c r="AO15" s="107"/>
      <c r="AP15" s="126"/>
      <c r="AQ15" s="131"/>
    </row>
    <row r="16" spans="1:43">
      <c r="A16" s="107">
        <v>1</v>
      </c>
      <c r="B16" s="134" t="s">
        <v>148</v>
      </c>
      <c r="C16" s="134" t="s">
        <v>29</v>
      </c>
      <c r="D16" s="134" t="s">
        <v>127</v>
      </c>
      <c r="E16" s="124" t="s">
        <v>163</v>
      </c>
      <c r="F16" s="107" t="s">
        <v>128</v>
      </c>
      <c r="G16" s="107"/>
      <c r="H16" s="107">
        <v>1</v>
      </c>
      <c r="I16" s="138" t="s">
        <v>125</v>
      </c>
      <c r="J16" s="138" t="s">
        <v>3</v>
      </c>
      <c r="K16" s="138" t="s">
        <v>127</v>
      </c>
      <c r="L16" s="124" t="s">
        <v>163</v>
      </c>
      <c r="M16" s="107" t="s">
        <v>128</v>
      </c>
      <c r="N16" s="107"/>
      <c r="O16" s="107">
        <v>1</v>
      </c>
      <c r="P16" s="104" t="s">
        <v>131</v>
      </c>
      <c r="Q16" s="104" t="s">
        <v>126</v>
      </c>
      <c r="R16" s="104" t="s">
        <v>127</v>
      </c>
      <c r="S16" s="127" t="s">
        <v>162</v>
      </c>
      <c r="T16" s="107" t="s">
        <v>128</v>
      </c>
      <c r="U16" s="107"/>
      <c r="V16" s="107">
        <v>1</v>
      </c>
      <c r="W16" s="105" t="s">
        <v>132</v>
      </c>
      <c r="X16" s="105" t="s">
        <v>126</v>
      </c>
      <c r="Y16" s="105" t="s">
        <v>127</v>
      </c>
      <c r="Z16" s="127" t="s">
        <v>162</v>
      </c>
      <c r="AA16" s="107" t="s">
        <v>128</v>
      </c>
      <c r="AB16" s="107"/>
      <c r="AC16">
        <v>1</v>
      </c>
      <c r="AD16" s="105" t="s">
        <v>132</v>
      </c>
      <c r="AE16" s="105" t="s">
        <v>3</v>
      </c>
      <c r="AF16" s="105" t="s">
        <v>127</v>
      </c>
      <c r="AG16" s="127" t="s">
        <v>162</v>
      </c>
      <c r="AH16" s="107" t="s">
        <v>128</v>
      </c>
      <c r="AI16" s="101"/>
      <c r="AM16" s="133" t="s">
        <v>172</v>
      </c>
      <c r="AN16" s="133"/>
      <c r="AO16" s="133"/>
      <c r="AP16" s="133"/>
      <c r="AQ16" s="158"/>
    </row>
    <row r="17" spans="1:44">
      <c r="A17" s="107">
        <v>2</v>
      </c>
      <c r="B17" s="134" t="s">
        <v>148</v>
      </c>
      <c r="C17" s="134" t="s">
        <v>29</v>
      </c>
      <c r="D17" s="134" t="s">
        <v>135</v>
      </c>
      <c r="E17" s="145" t="s">
        <v>163</v>
      </c>
      <c r="F17" s="107" t="s">
        <v>128</v>
      </c>
      <c r="G17" s="107"/>
      <c r="H17" s="107">
        <v>2</v>
      </c>
      <c r="I17" s="138" t="s">
        <v>125</v>
      </c>
      <c r="J17" s="138" t="s">
        <v>3</v>
      </c>
      <c r="K17" s="138" t="s">
        <v>135</v>
      </c>
      <c r="L17" s="124" t="s">
        <v>163</v>
      </c>
      <c r="M17" s="107" t="s">
        <v>128</v>
      </c>
      <c r="N17" s="107"/>
      <c r="O17" s="107">
        <v>2</v>
      </c>
      <c r="P17" s="104" t="s">
        <v>131</v>
      </c>
      <c r="Q17" s="104" t="s">
        <v>126</v>
      </c>
      <c r="R17" s="104" t="s">
        <v>135</v>
      </c>
      <c r="S17" s="127" t="s">
        <v>162</v>
      </c>
      <c r="T17" s="107" t="s">
        <v>128</v>
      </c>
      <c r="U17" s="107"/>
      <c r="V17" s="107">
        <v>2</v>
      </c>
      <c r="W17" s="105" t="s">
        <v>132</v>
      </c>
      <c r="X17" s="105" t="s">
        <v>126</v>
      </c>
      <c r="Y17" s="105" t="s">
        <v>135</v>
      </c>
      <c r="Z17" s="127" t="s">
        <v>162</v>
      </c>
      <c r="AA17" s="107" t="s">
        <v>128</v>
      </c>
      <c r="AB17" s="107"/>
      <c r="AC17">
        <v>2</v>
      </c>
      <c r="AD17" s="105" t="s">
        <v>132</v>
      </c>
      <c r="AE17" s="105" t="s">
        <v>3</v>
      </c>
      <c r="AF17" s="105" t="s">
        <v>135</v>
      </c>
      <c r="AG17" s="127" t="s">
        <v>162</v>
      </c>
      <c r="AH17" s="107" t="s">
        <v>128</v>
      </c>
      <c r="AI17" s="107"/>
      <c r="AJ17" s="132"/>
      <c r="AK17" s="132"/>
      <c r="AL17" s="107"/>
      <c r="AM17" s="161" t="s">
        <v>124</v>
      </c>
      <c r="AN17" s="107"/>
      <c r="AO17" s="107"/>
      <c r="AP17" s="126"/>
      <c r="AQ17" s="107"/>
    </row>
    <row r="18" spans="1:44">
      <c r="A18" s="107">
        <v>3</v>
      </c>
      <c r="B18" s="135" t="s">
        <v>155</v>
      </c>
      <c r="C18" s="135" t="s">
        <v>29</v>
      </c>
      <c r="D18" s="135" t="s">
        <v>127</v>
      </c>
      <c r="E18" s="124" t="s">
        <v>163</v>
      </c>
      <c r="F18" s="107" t="s">
        <v>128</v>
      </c>
      <c r="G18" s="107"/>
      <c r="H18" s="107">
        <v>3</v>
      </c>
      <c r="I18" s="138" t="s">
        <v>125</v>
      </c>
      <c r="J18" s="138" t="s">
        <v>3</v>
      </c>
      <c r="K18" s="138" t="s">
        <v>137</v>
      </c>
      <c r="L18" s="124" t="s">
        <v>163</v>
      </c>
      <c r="M18" s="107" t="s">
        <v>128</v>
      </c>
      <c r="N18" s="107"/>
      <c r="O18" s="107">
        <v>3</v>
      </c>
      <c r="P18" s="104" t="s">
        <v>131</v>
      </c>
      <c r="Q18" s="104" t="s">
        <v>126</v>
      </c>
      <c r="R18" s="104" t="s">
        <v>137</v>
      </c>
      <c r="S18" s="127" t="s">
        <v>162</v>
      </c>
      <c r="T18" s="107" t="s">
        <v>128</v>
      </c>
      <c r="U18" s="107"/>
      <c r="V18" s="107">
        <v>3</v>
      </c>
      <c r="W18" s="105" t="s">
        <v>132</v>
      </c>
      <c r="X18" s="105" t="s">
        <v>126</v>
      </c>
      <c r="Y18" s="105" t="s">
        <v>137</v>
      </c>
      <c r="Z18" s="127" t="s">
        <v>162</v>
      </c>
      <c r="AA18" s="107" t="s">
        <v>128</v>
      </c>
      <c r="AB18" s="107"/>
      <c r="AC18">
        <v>3</v>
      </c>
      <c r="AD18" s="105" t="s">
        <v>132</v>
      </c>
      <c r="AE18" s="105" t="s">
        <v>3</v>
      </c>
      <c r="AF18" s="105" t="s">
        <v>137</v>
      </c>
      <c r="AG18" s="127" t="s">
        <v>162</v>
      </c>
      <c r="AH18" s="107" t="s">
        <v>128</v>
      </c>
      <c r="AI18" s="107"/>
      <c r="AJ18" s="132"/>
      <c r="AK18" s="132"/>
      <c r="AL18" s="106">
        <v>1</v>
      </c>
      <c r="AM18" s="108" t="s">
        <v>134</v>
      </c>
      <c r="AN18" s="108" t="s">
        <v>146</v>
      </c>
      <c r="AO18" s="108" t="s">
        <v>127</v>
      </c>
      <c r="AP18" s="162" t="s">
        <v>163</v>
      </c>
      <c r="AQ18" s="107" t="s">
        <v>128</v>
      </c>
    </row>
    <row r="19" spans="1:44">
      <c r="A19" s="107">
        <v>4</v>
      </c>
      <c r="B19" s="136" t="s">
        <v>154</v>
      </c>
      <c r="C19" s="136" t="s">
        <v>29</v>
      </c>
      <c r="D19" s="136" t="s">
        <v>127</v>
      </c>
      <c r="E19" s="124" t="s">
        <v>163</v>
      </c>
      <c r="F19" s="107" t="s">
        <v>128</v>
      </c>
      <c r="G19" s="107"/>
      <c r="H19" s="107">
        <v>4</v>
      </c>
      <c r="I19" s="138" t="s">
        <v>125</v>
      </c>
      <c r="J19" s="138" t="s">
        <v>3</v>
      </c>
      <c r="K19" s="138" t="s">
        <v>140</v>
      </c>
      <c r="L19" s="124" t="s">
        <v>163</v>
      </c>
      <c r="M19" s="107" t="s">
        <v>128</v>
      </c>
      <c r="N19" s="107"/>
      <c r="O19" s="107">
        <v>4</v>
      </c>
      <c r="P19" s="104" t="s">
        <v>131</v>
      </c>
      <c r="Q19" s="104" t="s">
        <v>126</v>
      </c>
      <c r="R19" s="104" t="s">
        <v>140</v>
      </c>
      <c r="S19" s="127" t="s">
        <v>162</v>
      </c>
      <c r="T19" s="107" t="s">
        <v>128</v>
      </c>
      <c r="U19" s="107"/>
      <c r="V19" s="107">
        <v>4</v>
      </c>
      <c r="W19" s="105" t="s">
        <v>132</v>
      </c>
      <c r="X19" s="105" t="s">
        <v>126</v>
      </c>
      <c r="Y19" s="105" t="s">
        <v>140</v>
      </c>
      <c r="Z19" s="127" t="s">
        <v>162</v>
      </c>
      <c r="AA19" s="107" t="s">
        <v>128</v>
      </c>
      <c r="AB19" s="107"/>
      <c r="AC19">
        <v>4</v>
      </c>
      <c r="AD19" s="105" t="s">
        <v>132</v>
      </c>
      <c r="AE19" s="105" t="s">
        <v>3</v>
      </c>
      <c r="AF19" s="105" t="s">
        <v>140</v>
      </c>
      <c r="AG19" s="127" t="s">
        <v>162</v>
      </c>
      <c r="AH19" s="107" t="s">
        <v>128</v>
      </c>
      <c r="AI19" s="107"/>
      <c r="AJ19" s="132"/>
      <c r="AK19" s="132"/>
      <c r="AL19" s="106">
        <v>2</v>
      </c>
      <c r="AM19" s="108" t="s">
        <v>134</v>
      </c>
      <c r="AN19" s="108" t="s">
        <v>146</v>
      </c>
      <c r="AO19" s="108" t="s">
        <v>135</v>
      </c>
      <c r="AP19" s="174" t="s">
        <v>163</v>
      </c>
      <c r="AQ19" s="107" t="s">
        <v>128</v>
      </c>
      <c r="AR19" s="126" t="s">
        <v>191</v>
      </c>
    </row>
    <row r="20" spans="1:44">
      <c r="A20" s="107">
        <v>5</v>
      </c>
      <c r="B20" s="137" t="s">
        <v>129</v>
      </c>
      <c r="C20" s="137" t="s">
        <v>126</v>
      </c>
      <c r="D20" s="137" t="s">
        <v>127</v>
      </c>
      <c r="E20" s="124" t="s">
        <v>163</v>
      </c>
      <c r="F20" s="107" t="s">
        <v>128</v>
      </c>
      <c r="G20" s="107"/>
      <c r="H20" s="107">
        <v>5</v>
      </c>
      <c r="I20" s="138" t="s">
        <v>148</v>
      </c>
      <c r="J20" s="138" t="s">
        <v>139</v>
      </c>
      <c r="K20" s="138" t="s">
        <v>127</v>
      </c>
      <c r="L20" s="145" t="s">
        <v>163</v>
      </c>
      <c r="M20" s="107" t="s">
        <v>128</v>
      </c>
      <c r="N20" s="107"/>
      <c r="O20" s="107">
        <v>5</v>
      </c>
      <c r="P20" s="112" t="s">
        <v>151</v>
      </c>
      <c r="Q20" s="112" t="s">
        <v>126</v>
      </c>
      <c r="R20" s="112" t="s">
        <v>127</v>
      </c>
      <c r="S20" s="127" t="s">
        <v>162</v>
      </c>
      <c r="T20" s="107" t="s">
        <v>128</v>
      </c>
      <c r="U20" s="107"/>
      <c r="V20" s="107">
        <v>5</v>
      </c>
      <c r="W20" s="105" t="s">
        <v>132</v>
      </c>
      <c r="X20" s="105" t="s">
        <v>126</v>
      </c>
      <c r="Y20" s="105" t="s">
        <v>143</v>
      </c>
      <c r="Z20" s="127" t="s">
        <v>162</v>
      </c>
      <c r="AA20" s="107" t="s">
        <v>128</v>
      </c>
      <c r="AB20" s="107"/>
      <c r="AC20">
        <v>5</v>
      </c>
      <c r="AD20" s="108" t="s">
        <v>134</v>
      </c>
      <c r="AE20" s="108" t="s">
        <v>126</v>
      </c>
      <c r="AF20" s="114" t="s">
        <v>127</v>
      </c>
      <c r="AG20" s="124" t="s">
        <v>163</v>
      </c>
      <c r="AH20" s="107" t="s">
        <v>128</v>
      </c>
      <c r="AK20" s="132"/>
      <c r="AL20" s="106">
        <v>3</v>
      </c>
      <c r="AM20" s="108" t="s">
        <v>134</v>
      </c>
      <c r="AN20" s="108" t="s">
        <v>180</v>
      </c>
      <c r="AO20" s="108" t="s">
        <v>127</v>
      </c>
      <c r="AP20" s="162" t="s">
        <v>163</v>
      </c>
      <c r="AQ20" s="107" t="s">
        <v>128</v>
      </c>
    </row>
    <row r="21" spans="1:44">
      <c r="A21" s="107">
        <v>6</v>
      </c>
      <c r="B21" s="137" t="s">
        <v>129</v>
      </c>
      <c r="C21" s="137" t="s">
        <v>126</v>
      </c>
      <c r="D21" s="137" t="s">
        <v>135</v>
      </c>
      <c r="E21" s="124" t="s">
        <v>163</v>
      </c>
      <c r="F21" s="107" t="s">
        <v>128</v>
      </c>
      <c r="G21" s="107"/>
      <c r="H21" s="107">
        <v>6</v>
      </c>
      <c r="I21" s="137" t="s">
        <v>129</v>
      </c>
      <c r="J21" s="137" t="s">
        <v>27</v>
      </c>
      <c r="K21" s="137" t="s">
        <v>127</v>
      </c>
      <c r="L21" s="124" t="s">
        <v>163</v>
      </c>
      <c r="M21" s="107" t="s">
        <v>128</v>
      </c>
      <c r="N21" s="107"/>
      <c r="O21" s="107">
        <v>6</v>
      </c>
      <c r="P21" s="112" t="s">
        <v>151</v>
      </c>
      <c r="Q21" s="112" t="s">
        <v>126</v>
      </c>
      <c r="R21" s="112" t="s">
        <v>135</v>
      </c>
      <c r="S21" s="127" t="s">
        <v>162</v>
      </c>
      <c r="T21" s="107" t="s">
        <v>128</v>
      </c>
      <c r="U21" s="107"/>
      <c r="V21" s="107">
        <v>6</v>
      </c>
      <c r="W21" s="108" t="s">
        <v>144</v>
      </c>
      <c r="X21" s="108" t="s">
        <v>27</v>
      </c>
      <c r="Y21" s="108" t="s">
        <v>127</v>
      </c>
      <c r="Z21" s="127" t="s">
        <v>162</v>
      </c>
      <c r="AA21" s="107" t="s">
        <v>128</v>
      </c>
      <c r="AB21" s="107"/>
      <c r="AC21">
        <v>6</v>
      </c>
      <c r="AD21" s="108" t="s">
        <v>134</v>
      </c>
      <c r="AE21" s="108" t="s">
        <v>126</v>
      </c>
      <c r="AF21" s="114" t="s">
        <v>135</v>
      </c>
      <c r="AG21" s="124" t="s">
        <v>163</v>
      </c>
      <c r="AH21" s="107" t="s">
        <v>128</v>
      </c>
      <c r="AK21" s="132"/>
      <c r="AL21" s="106">
        <v>4</v>
      </c>
      <c r="AM21" s="128" t="s">
        <v>150</v>
      </c>
      <c r="AN21" s="128" t="s">
        <v>139</v>
      </c>
      <c r="AO21" s="128" t="s">
        <v>127</v>
      </c>
      <c r="AP21" s="162" t="s">
        <v>164</v>
      </c>
      <c r="AQ21" s="107" t="s">
        <v>128</v>
      </c>
    </row>
    <row r="22" spans="1:44">
      <c r="A22" s="107">
        <v>7</v>
      </c>
      <c r="B22" s="137" t="s">
        <v>129</v>
      </c>
      <c r="C22" s="137" t="s">
        <v>126</v>
      </c>
      <c r="D22" s="137" t="s">
        <v>137</v>
      </c>
      <c r="E22" s="124" t="s">
        <v>163</v>
      </c>
      <c r="F22" s="107" t="s">
        <v>128</v>
      </c>
      <c r="G22" s="107"/>
      <c r="H22" s="107">
        <v>7</v>
      </c>
      <c r="I22" s="137" t="s">
        <v>129</v>
      </c>
      <c r="J22" s="137" t="s">
        <v>27</v>
      </c>
      <c r="K22" s="137" t="s">
        <v>135</v>
      </c>
      <c r="L22" s="124" t="s">
        <v>163</v>
      </c>
      <c r="M22" s="107" t="s">
        <v>128</v>
      </c>
      <c r="N22" s="107"/>
      <c r="O22" s="107">
        <v>7</v>
      </c>
      <c r="P22" s="108" t="s">
        <v>144</v>
      </c>
      <c r="Q22" s="108" t="s">
        <v>126</v>
      </c>
      <c r="R22" s="108" t="s">
        <v>127</v>
      </c>
      <c r="S22" s="127" t="s">
        <v>162</v>
      </c>
      <c r="T22" s="107" t="s">
        <v>128</v>
      </c>
      <c r="U22" s="107"/>
      <c r="V22" s="107">
        <v>7</v>
      </c>
      <c r="W22" s="108" t="s">
        <v>144</v>
      </c>
      <c r="X22" s="108" t="s">
        <v>27</v>
      </c>
      <c r="Y22" s="108" t="s">
        <v>135</v>
      </c>
      <c r="Z22" s="127" t="s">
        <v>162</v>
      </c>
      <c r="AA22" s="107" t="s">
        <v>128</v>
      </c>
      <c r="AB22" s="107"/>
      <c r="AC22">
        <v>7</v>
      </c>
      <c r="AD22" s="108" t="s">
        <v>134</v>
      </c>
      <c r="AE22" s="108" t="s">
        <v>126</v>
      </c>
      <c r="AF22" s="114" t="s">
        <v>137</v>
      </c>
      <c r="AG22" s="124" t="s">
        <v>163</v>
      </c>
      <c r="AH22" s="107" t="s">
        <v>128</v>
      </c>
      <c r="AK22" s="132"/>
      <c r="AL22" s="106">
        <v>5</v>
      </c>
      <c r="AM22" s="175" t="s">
        <v>181</v>
      </c>
      <c r="AN22" s="175" t="s">
        <v>29</v>
      </c>
      <c r="AO22" s="175" t="s">
        <v>127</v>
      </c>
      <c r="AP22" s="162" t="s">
        <v>163</v>
      </c>
      <c r="AQ22" s="107" t="s">
        <v>128</v>
      </c>
    </row>
    <row r="23" spans="1:44">
      <c r="A23" s="107">
        <v>8</v>
      </c>
      <c r="B23" s="138" t="s">
        <v>125</v>
      </c>
      <c r="C23" s="138" t="s">
        <v>126</v>
      </c>
      <c r="D23" s="138" t="s">
        <v>127</v>
      </c>
      <c r="E23" s="124" t="s">
        <v>163</v>
      </c>
      <c r="F23" s="107" t="s">
        <v>128</v>
      </c>
      <c r="G23" s="107"/>
      <c r="H23" s="107">
        <v>8</v>
      </c>
      <c r="I23" s="142" t="s">
        <v>147</v>
      </c>
      <c r="J23" s="142" t="s">
        <v>17</v>
      </c>
      <c r="K23" s="142" t="s">
        <v>127</v>
      </c>
      <c r="L23" s="124" t="s">
        <v>163</v>
      </c>
      <c r="M23" s="107" t="s">
        <v>128</v>
      </c>
      <c r="N23" s="107"/>
      <c r="O23" s="107">
        <v>8</v>
      </c>
      <c r="P23" s="108" t="s">
        <v>144</v>
      </c>
      <c r="Q23" s="108" t="s">
        <v>126</v>
      </c>
      <c r="R23" s="108" t="s">
        <v>135</v>
      </c>
      <c r="S23" s="127" t="s">
        <v>162</v>
      </c>
      <c r="T23" s="107" t="s">
        <v>128</v>
      </c>
      <c r="U23" s="107"/>
      <c r="V23" s="107">
        <v>8</v>
      </c>
      <c r="W23" s="104" t="s">
        <v>131</v>
      </c>
      <c r="X23" s="104" t="s">
        <v>27</v>
      </c>
      <c r="Y23" s="104" t="s">
        <v>127</v>
      </c>
      <c r="Z23" s="127" t="s">
        <v>162</v>
      </c>
      <c r="AA23" s="107" t="s">
        <v>128</v>
      </c>
      <c r="AB23" s="107"/>
      <c r="AC23">
        <v>8</v>
      </c>
      <c r="AD23" s="113" t="s">
        <v>169</v>
      </c>
      <c r="AE23" s="113" t="s">
        <v>29</v>
      </c>
      <c r="AF23" s="113" t="s">
        <v>127</v>
      </c>
      <c r="AG23" s="124" t="s">
        <v>163</v>
      </c>
      <c r="AH23" s="107" t="s">
        <v>128</v>
      </c>
      <c r="AI23" s="156" t="s">
        <v>171</v>
      </c>
      <c r="AJ23" s="132"/>
      <c r="AK23" s="132"/>
      <c r="AL23" s="106">
        <v>6</v>
      </c>
      <c r="AM23" s="108" t="s">
        <v>134</v>
      </c>
      <c r="AN23" s="108" t="s">
        <v>27</v>
      </c>
      <c r="AO23" s="108" t="s">
        <v>127</v>
      </c>
      <c r="AP23" s="162" t="s">
        <v>163</v>
      </c>
      <c r="AQ23" s="107" t="s">
        <v>128</v>
      </c>
    </row>
    <row r="24" spans="1:44">
      <c r="A24" s="107">
        <v>9</v>
      </c>
      <c r="B24" s="138" t="s">
        <v>125</v>
      </c>
      <c r="C24" s="138" t="s">
        <v>126</v>
      </c>
      <c r="D24" s="138" t="s">
        <v>135</v>
      </c>
      <c r="E24" s="124" t="s">
        <v>163</v>
      </c>
      <c r="F24" s="107" t="s">
        <v>128</v>
      </c>
      <c r="G24" s="107"/>
      <c r="H24" s="107">
        <v>9</v>
      </c>
      <c r="I24" s="139" t="s">
        <v>141</v>
      </c>
      <c r="J24" s="139" t="s">
        <v>27</v>
      </c>
      <c r="K24" s="139" t="s">
        <v>127</v>
      </c>
      <c r="L24" s="124" t="s">
        <v>163</v>
      </c>
      <c r="M24" s="107" t="s">
        <v>128</v>
      </c>
      <c r="N24" s="107"/>
      <c r="O24" s="107">
        <v>9</v>
      </c>
      <c r="P24" s="108" t="s">
        <v>144</v>
      </c>
      <c r="Q24" s="108" t="s">
        <v>126</v>
      </c>
      <c r="R24" s="108" t="s">
        <v>137</v>
      </c>
      <c r="S24" s="127" t="s">
        <v>162</v>
      </c>
      <c r="T24" s="107" t="s">
        <v>128</v>
      </c>
      <c r="U24" s="107"/>
      <c r="V24" s="107">
        <v>9</v>
      </c>
      <c r="W24" s="104" t="s">
        <v>131</v>
      </c>
      <c r="X24" s="104" t="s">
        <v>27</v>
      </c>
      <c r="Y24" s="104" t="s">
        <v>135</v>
      </c>
      <c r="Z24" s="127" t="s">
        <v>162</v>
      </c>
      <c r="AA24" s="107" t="s">
        <v>128</v>
      </c>
      <c r="AB24" s="107"/>
      <c r="AC24">
        <v>9</v>
      </c>
      <c r="AD24" s="103" t="s">
        <v>133</v>
      </c>
      <c r="AE24" s="103" t="s">
        <v>29</v>
      </c>
      <c r="AF24" s="103" t="s">
        <v>127</v>
      </c>
      <c r="AG24" s="127" t="s">
        <v>162</v>
      </c>
      <c r="AH24" s="107" t="s">
        <v>128</v>
      </c>
      <c r="AI24" s="107"/>
      <c r="AJ24" s="132"/>
      <c r="AK24" s="132"/>
      <c r="AL24" s="106">
        <v>7</v>
      </c>
      <c r="AM24" s="108" t="s">
        <v>134</v>
      </c>
      <c r="AN24" s="108" t="s">
        <v>27</v>
      </c>
      <c r="AO24" s="108" t="s">
        <v>135</v>
      </c>
      <c r="AP24" s="162" t="s">
        <v>163</v>
      </c>
      <c r="AQ24" s="107" t="s">
        <v>128</v>
      </c>
    </row>
    <row r="25" spans="1:44">
      <c r="A25" s="107">
        <v>10</v>
      </c>
      <c r="B25" s="138" t="s">
        <v>125</v>
      </c>
      <c r="C25" s="138" t="s">
        <v>126</v>
      </c>
      <c r="D25" s="138" t="s">
        <v>137</v>
      </c>
      <c r="E25" s="124" t="s">
        <v>163</v>
      </c>
      <c r="F25" s="107" t="s">
        <v>128</v>
      </c>
      <c r="G25" s="107"/>
      <c r="H25" s="107">
        <v>10</v>
      </c>
      <c r="I25" s="139" t="s">
        <v>141</v>
      </c>
      <c r="J25" s="139" t="s">
        <v>27</v>
      </c>
      <c r="K25" s="139" t="s">
        <v>135</v>
      </c>
      <c r="L25" s="124" t="s">
        <v>163</v>
      </c>
      <c r="M25" s="107" t="s">
        <v>128</v>
      </c>
      <c r="N25" s="107"/>
      <c r="O25" s="107">
        <v>10</v>
      </c>
      <c r="P25" s="111" t="s">
        <v>142</v>
      </c>
      <c r="Q25" s="111" t="s">
        <v>126</v>
      </c>
      <c r="R25" s="111" t="s">
        <v>127</v>
      </c>
      <c r="S25" s="127" t="s">
        <v>162</v>
      </c>
      <c r="T25" s="107" t="s">
        <v>128</v>
      </c>
      <c r="U25" s="107"/>
      <c r="V25" s="107">
        <v>10</v>
      </c>
      <c r="W25" s="112" t="s">
        <v>151</v>
      </c>
      <c r="X25" s="112" t="s">
        <v>27</v>
      </c>
      <c r="Y25" s="112" t="s">
        <v>127</v>
      </c>
      <c r="Z25" s="127" t="s">
        <v>162</v>
      </c>
      <c r="AA25" s="107" t="s">
        <v>128</v>
      </c>
      <c r="AB25" s="107"/>
      <c r="AC25">
        <v>10</v>
      </c>
      <c r="AD25" s="110" t="s">
        <v>138</v>
      </c>
      <c r="AE25" s="110" t="s">
        <v>29</v>
      </c>
      <c r="AF25" s="110" t="s">
        <v>127</v>
      </c>
      <c r="AG25" s="127" t="s">
        <v>162</v>
      </c>
      <c r="AK25" s="132"/>
      <c r="AL25" s="106">
        <v>8</v>
      </c>
      <c r="AM25" s="128" t="s">
        <v>150</v>
      </c>
      <c r="AN25" s="128" t="s">
        <v>146</v>
      </c>
      <c r="AO25" s="128" t="s">
        <v>127</v>
      </c>
      <c r="AP25" s="162" t="s">
        <v>164</v>
      </c>
      <c r="AQ25" s="107" t="s">
        <v>128</v>
      </c>
    </row>
    <row r="26" spans="1:44">
      <c r="A26" s="107">
        <v>11</v>
      </c>
      <c r="B26" s="138" t="s">
        <v>125</v>
      </c>
      <c r="C26" s="138" t="s">
        <v>126</v>
      </c>
      <c r="D26" s="138" t="s">
        <v>140</v>
      </c>
      <c r="E26" s="124" t="s">
        <v>163</v>
      </c>
      <c r="F26" s="107" t="s">
        <v>128</v>
      </c>
      <c r="G26" s="107"/>
      <c r="H26" s="107">
        <v>11</v>
      </c>
      <c r="I26" s="138" t="s">
        <v>125</v>
      </c>
      <c r="J26" s="138" t="s">
        <v>27</v>
      </c>
      <c r="K26" s="138" t="s">
        <v>127</v>
      </c>
      <c r="L26" s="124" t="s">
        <v>163</v>
      </c>
      <c r="M26" s="107" t="s">
        <v>128</v>
      </c>
      <c r="N26" s="107"/>
      <c r="O26" s="107">
        <v>11</v>
      </c>
      <c r="P26" s="111" t="s">
        <v>142</v>
      </c>
      <c r="Q26" s="111" t="s">
        <v>126</v>
      </c>
      <c r="R26" s="111" t="s">
        <v>135</v>
      </c>
      <c r="S26" s="127" t="s">
        <v>162</v>
      </c>
      <c r="T26" s="107" t="s">
        <v>128</v>
      </c>
      <c r="U26" s="107"/>
      <c r="V26" s="107">
        <v>11</v>
      </c>
      <c r="W26" s="112" t="s">
        <v>151</v>
      </c>
      <c r="X26" s="112" t="s">
        <v>27</v>
      </c>
      <c r="Y26" s="112" t="s">
        <v>135</v>
      </c>
      <c r="Z26" s="127" t="s">
        <v>162</v>
      </c>
      <c r="AA26" s="107" t="s">
        <v>128</v>
      </c>
      <c r="AB26" s="107"/>
      <c r="AC26">
        <v>11</v>
      </c>
      <c r="AD26" s="105" t="s">
        <v>132</v>
      </c>
      <c r="AE26" s="105" t="s">
        <v>27</v>
      </c>
      <c r="AF26" s="105" t="s">
        <v>127</v>
      </c>
      <c r="AG26" s="127" t="s">
        <v>162</v>
      </c>
      <c r="AH26" s="107" t="s">
        <v>128</v>
      </c>
      <c r="AK26" s="132"/>
      <c r="AL26" s="106">
        <v>9</v>
      </c>
      <c r="AM26" s="109" t="s">
        <v>136</v>
      </c>
      <c r="AN26" s="109" t="s">
        <v>30</v>
      </c>
      <c r="AO26" s="109" t="s">
        <v>127</v>
      </c>
      <c r="AP26" s="162" t="s">
        <v>163</v>
      </c>
      <c r="AQ26" s="107" t="s">
        <v>128</v>
      </c>
    </row>
    <row r="27" spans="1:44">
      <c r="A27" s="107">
        <v>12</v>
      </c>
      <c r="B27" s="139" t="s">
        <v>141</v>
      </c>
      <c r="C27" s="139" t="s">
        <v>126</v>
      </c>
      <c r="D27" s="139" t="s">
        <v>127</v>
      </c>
      <c r="E27" s="124" t="s">
        <v>163</v>
      </c>
      <c r="F27" s="107" t="s">
        <v>128</v>
      </c>
      <c r="G27" s="107"/>
      <c r="H27" s="107">
        <v>12</v>
      </c>
      <c r="I27" s="138" t="s">
        <v>125</v>
      </c>
      <c r="J27" s="138" t="s">
        <v>27</v>
      </c>
      <c r="K27" s="138" t="s">
        <v>135</v>
      </c>
      <c r="L27" s="124" t="s">
        <v>163</v>
      </c>
      <c r="M27" s="107" t="s">
        <v>128</v>
      </c>
      <c r="N27" s="107"/>
      <c r="O27" s="107">
        <v>12</v>
      </c>
      <c r="P27" s="104" t="s">
        <v>131</v>
      </c>
      <c r="Q27" s="104" t="s">
        <v>130</v>
      </c>
      <c r="R27" s="104" t="s">
        <v>127</v>
      </c>
      <c r="S27" s="127" t="s">
        <v>162</v>
      </c>
      <c r="T27" s="107" t="s">
        <v>128</v>
      </c>
      <c r="U27" s="107"/>
      <c r="V27" s="107">
        <v>12</v>
      </c>
      <c r="W27" s="111" t="s">
        <v>142</v>
      </c>
      <c r="X27" s="111" t="s">
        <v>27</v>
      </c>
      <c r="Y27" s="111" t="s">
        <v>127</v>
      </c>
      <c r="Z27" s="127" t="s">
        <v>162</v>
      </c>
      <c r="AA27" s="107" t="s">
        <v>128</v>
      </c>
      <c r="AB27" s="107"/>
      <c r="AC27">
        <v>12</v>
      </c>
      <c r="AD27" s="105" t="s">
        <v>132</v>
      </c>
      <c r="AE27" s="105" t="s">
        <v>27</v>
      </c>
      <c r="AF27" s="105" t="s">
        <v>135</v>
      </c>
      <c r="AG27" s="127" t="s">
        <v>162</v>
      </c>
      <c r="AH27" s="107" t="s">
        <v>128</v>
      </c>
      <c r="AK27" s="132"/>
      <c r="AL27" s="106">
        <v>10</v>
      </c>
      <c r="AM27" s="175" t="s">
        <v>181</v>
      </c>
      <c r="AN27" s="175" t="s">
        <v>30</v>
      </c>
      <c r="AO27" s="175" t="s">
        <v>127</v>
      </c>
      <c r="AP27" s="162" t="s">
        <v>163</v>
      </c>
      <c r="AQ27" s="107" t="s">
        <v>128</v>
      </c>
    </row>
    <row r="28" spans="1:44">
      <c r="A28" s="107">
        <v>13</v>
      </c>
      <c r="B28" s="139" t="s">
        <v>141</v>
      </c>
      <c r="C28" s="139" t="s">
        <v>126</v>
      </c>
      <c r="D28" s="139" t="s">
        <v>135</v>
      </c>
      <c r="E28" s="124" t="s">
        <v>163</v>
      </c>
      <c r="F28" s="107" t="s">
        <v>128</v>
      </c>
      <c r="G28" s="107"/>
      <c r="H28" s="107">
        <v>13</v>
      </c>
      <c r="I28" s="138" t="s">
        <v>148</v>
      </c>
      <c r="J28" s="150" t="s">
        <v>168</v>
      </c>
      <c r="K28" s="150" t="s">
        <v>127</v>
      </c>
      <c r="L28" s="145" t="s">
        <v>163</v>
      </c>
      <c r="M28" s="107" t="s">
        <v>128</v>
      </c>
      <c r="N28" s="107"/>
      <c r="O28" s="107">
        <v>13</v>
      </c>
      <c r="P28" s="104" t="s">
        <v>131</v>
      </c>
      <c r="Q28" s="104" t="s">
        <v>130</v>
      </c>
      <c r="R28" s="104" t="s">
        <v>135</v>
      </c>
      <c r="S28" s="127" t="s">
        <v>162</v>
      </c>
      <c r="T28" s="107" t="s">
        <v>128</v>
      </c>
      <c r="U28" s="107"/>
      <c r="V28" s="107">
        <v>13</v>
      </c>
      <c r="W28" s="111" t="s">
        <v>142</v>
      </c>
      <c r="X28" s="111" t="s">
        <v>27</v>
      </c>
      <c r="Y28" s="111" t="s">
        <v>135</v>
      </c>
      <c r="Z28" s="127" t="s">
        <v>162</v>
      </c>
      <c r="AA28" s="107" t="s">
        <v>128</v>
      </c>
      <c r="AB28" s="107"/>
      <c r="AC28">
        <v>13</v>
      </c>
      <c r="AD28" s="128" t="s">
        <v>150</v>
      </c>
      <c r="AE28" s="128" t="s">
        <v>126</v>
      </c>
      <c r="AF28" s="128" t="s">
        <v>127</v>
      </c>
      <c r="AG28" s="124" t="s">
        <v>164</v>
      </c>
      <c r="AH28" s="107" t="s">
        <v>128</v>
      </c>
      <c r="AK28" s="132"/>
      <c r="AL28" s="106">
        <v>11</v>
      </c>
      <c r="AM28" s="128" t="s">
        <v>150</v>
      </c>
      <c r="AN28" s="128" t="s">
        <v>17</v>
      </c>
      <c r="AO28" s="128" t="s">
        <v>127</v>
      </c>
      <c r="AP28" s="162" t="s">
        <v>164</v>
      </c>
      <c r="AQ28" s="107" t="s">
        <v>128</v>
      </c>
    </row>
    <row r="29" spans="1:44">
      <c r="A29" s="107">
        <v>14</v>
      </c>
      <c r="B29" s="140" t="s">
        <v>153</v>
      </c>
      <c r="C29" s="140" t="s">
        <v>29</v>
      </c>
      <c r="D29" s="140" t="s">
        <v>127</v>
      </c>
      <c r="E29" s="124" t="s">
        <v>163</v>
      </c>
      <c r="F29" s="107" t="s">
        <v>128</v>
      </c>
      <c r="G29" s="107"/>
      <c r="H29" s="107">
        <v>14</v>
      </c>
      <c r="I29" s="141" t="s">
        <v>152</v>
      </c>
      <c r="J29" s="141" t="s">
        <v>30</v>
      </c>
      <c r="K29" s="141" t="s">
        <v>127</v>
      </c>
      <c r="L29" s="124" t="s">
        <v>163</v>
      </c>
      <c r="M29" s="107" t="s">
        <v>128</v>
      </c>
      <c r="N29" s="107"/>
      <c r="O29" s="107">
        <v>14</v>
      </c>
      <c r="P29" s="108" t="s">
        <v>144</v>
      </c>
      <c r="Q29" s="108" t="s">
        <v>130</v>
      </c>
      <c r="R29" s="108" t="s">
        <v>127</v>
      </c>
      <c r="S29" s="127" t="s">
        <v>162</v>
      </c>
      <c r="T29" s="107" t="s">
        <v>128</v>
      </c>
      <c r="U29" s="107"/>
      <c r="V29" s="107">
        <v>14</v>
      </c>
      <c r="W29" s="105" t="s">
        <v>132</v>
      </c>
      <c r="X29" s="105" t="s">
        <v>146</v>
      </c>
      <c r="Y29" s="105" t="s">
        <v>127</v>
      </c>
      <c r="Z29" s="127" t="s">
        <v>162</v>
      </c>
      <c r="AA29" s="107" t="s">
        <v>189</v>
      </c>
      <c r="AB29" s="107"/>
      <c r="AC29">
        <v>14</v>
      </c>
      <c r="AD29" s="128" t="s">
        <v>150</v>
      </c>
      <c r="AE29" s="128" t="s">
        <v>126</v>
      </c>
      <c r="AF29" s="128" t="s">
        <v>135</v>
      </c>
      <c r="AG29" s="124" t="s">
        <v>164</v>
      </c>
      <c r="AH29" s="107" t="s">
        <v>128</v>
      </c>
      <c r="AK29" s="132"/>
      <c r="AL29" s="106">
        <v>12</v>
      </c>
      <c r="AM29" s="113" t="s">
        <v>169</v>
      </c>
      <c r="AN29" s="113" t="s">
        <v>30</v>
      </c>
      <c r="AO29" s="113" t="s">
        <v>127</v>
      </c>
      <c r="AP29" s="162" t="s">
        <v>163</v>
      </c>
      <c r="AQ29" s="107" t="s">
        <v>128</v>
      </c>
    </row>
    <row r="30" spans="1:44">
      <c r="A30" s="107">
        <v>15</v>
      </c>
      <c r="B30" s="141" t="s">
        <v>152</v>
      </c>
      <c r="C30" s="141" t="s">
        <v>29</v>
      </c>
      <c r="D30" s="141" t="s">
        <v>127</v>
      </c>
      <c r="E30" s="124" t="s">
        <v>163</v>
      </c>
      <c r="F30" s="107" t="s">
        <v>128</v>
      </c>
      <c r="G30" s="107"/>
      <c r="H30" s="107">
        <v>15</v>
      </c>
      <c r="I30" s="140" t="s">
        <v>153</v>
      </c>
      <c r="J30" s="140" t="s">
        <v>30</v>
      </c>
      <c r="K30" s="140" t="s">
        <v>127</v>
      </c>
      <c r="L30" s="124" t="s">
        <v>163</v>
      </c>
      <c r="M30" s="107" t="s">
        <v>128</v>
      </c>
      <c r="N30" s="107"/>
      <c r="O30" s="107">
        <v>15</v>
      </c>
      <c r="P30" s="168" t="s">
        <v>144</v>
      </c>
      <c r="Q30" s="168" t="s">
        <v>130</v>
      </c>
      <c r="R30" s="168" t="s">
        <v>135</v>
      </c>
      <c r="S30" s="169" t="s">
        <v>162</v>
      </c>
      <c r="T30" s="170" t="s">
        <v>128</v>
      </c>
      <c r="U30" s="159" t="s">
        <v>175</v>
      </c>
      <c r="V30" s="107">
        <v>15</v>
      </c>
      <c r="W30" s="105" t="s">
        <v>132</v>
      </c>
      <c r="X30" s="105" t="s">
        <v>146</v>
      </c>
      <c r="Y30" s="105" t="s">
        <v>135</v>
      </c>
      <c r="Z30" s="127" t="s">
        <v>162</v>
      </c>
      <c r="AA30" s="107" t="s">
        <v>189</v>
      </c>
      <c r="AB30" s="107"/>
      <c r="AC30">
        <v>15</v>
      </c>
      <c r="AD30" s="109" t="s">
        <v>136</v>
      </c>
      <c r="AE30" s="109" t="s">
        <v>29</v>
      </c>
      <c r="AF30" s="109" t="s">
        <v>127</v>
      </c>
      <c r="AG30" s="124" t="s">
        <v>163</v>
      </c>
      <c r="AH30" s="107" t="s">
        <v>128</v>
      </c>
      <c r="AK30" s="132"/>
      <c r="AL30" s="106">
        <v>13</v>
      </c>
      <c r="AM30" s="108" t="s">
        <v>134</v>
      </c>
      <c r="AN30" s="108" t="s">
        <v>17</v>
      </c>
      <c r="AO30" s="108" t="s">
        <v>127</v>
      </c>
      <c r="AP30" s="162" t="s">
        <v>163</v>
      </c>
      <c r="AQ30" s="107" t="s">
        <v>128</v>
      </c>
    </row>
    <row r="31" spans="1:44">
      <c r="A31" s="107">
        <v>16</v>
      </c>
      <c r="B31" s="137" t="s">
        <v>129</v>
      </c>
      <c r="C31" s="137" t="s">
        <v>130</v>
      </c>
      <c r="D31" s="137" t="s">
        <v>127</v>
      </c>
      <c r="E31" s="124" t="s">
        <v>163</v>
      </c>
      <c r="F31" s="107" t="s">
        <v>128</v>
      </c>
      <c r="G31" s="107"/>
      <c r="H31" s="107">
        <v>16</v>
      </c>
      <c r="I31" s="136" t="s">
        <v>154</v>
      </c>
      <c r="J31" s="136" t="s">
        <v>30</v>
      </c>
      <c r="K31" s="136" t="s">
        <v>127</v>
      </c>
      <c r="L31" s="124" t="s">
        <v>163</v>
      </c>
      <c r="M31" s="107" t="s">
        <v>128</v>
      </c>
      <c r="N31" s="107"/>
      <c r="O31" s="107">
        <v>16</v>
      </c>
      <c r="P31" s="112" t="s">
        <v>151</v>
      </c>
      <c r="Q31" s="112" t="s">
        <v>130</v>
      </c>
      <c r="R31" s="112" t="s">
        <v>127</v>
      </c>
      <c r="S31" s="127" t="s">
        <v>162</v>
      </c>
      <c r="T31" s="107" t="s">
        <v>128</v>
      </c>
      <c r="U31" s="107"/>
      <c r="V31" s="107">
        <v>16</v>
      </c>
      <c r="W31" s="105" t="s">
        <v>132</v>
      </c>
      <c r="X31" s="105" t="s">
        <v>146</v>
      </c>
      <c r="Y31" s="105" t="s">
        <v>137</v>
      </c>
      <c r="Z31" s="127" t="s">
        <v>162</v>
      </c>
      <c r="AA31" s="107" t="s">
        <v>189</v>
      </c>
      <c r="AB31" s="107"/>
      <c r="AC31">
        <v>16</v>
      </c>
      <c r="AD31" s="103" t="s">
        <v>133</v>
      </c>
      <c r="AE31" s="103" t="s">
        <v>30</v>
      </c>
      <c r="AF31" s="103" t="s">
        <v>127</v>
      </c>
      <c r="AG31" s="127" t="s">
        <v>162</v>
      </c>
      <c r="AH31" s="107" t="s">
        <v>128</v>
      </c>
      <c r="AI31" s="107"/>
      <c r="AM31" s="90"/>
    </row>
    <row r="32" spans="1:44">
      <c r="A32" s="107">
        <v>17</v>
      </c>
      <c r="B32" s="137" t="s">
        <v>129</v>
      </c>
      <c r="C32" s="137" t="s">
        <v>130</v>
      </c>
      <c r="D32" s="137" t="s">
        <v>135</v>
      </c>
      <c r="E32" s="124" t="s">
        <v>163</v>
      </c>
      <c r="F32" s="107" t="s">
        <v>128</v>
      </c>
      <c r="G32" s="107"/>
      <c r="H32" s="107">
        <v>17</v>
      </c>
      <c r="I32" s="135" t="s">
        <v>155</v>
      </c>
      <c r="J32" s="135" t="s">
        <v>30</v>
      </c>
      <c r="K32" s="135" t="s">
        <v>127</v>
      </c>
      <c r="L32" s="124" t="s">
        <v>163</v>
      </c>
      <c r="M32" s="107" t="s">
        <v>128</v>
      </c>
      <c r="N32" s="107"/>
      <c r="O32" s="107">
        <v>17</v>
      </c>
      <c r="P32" s="111" t="s">
        <v>142</v>
      </c>
      <c r="Q32" s="111" t="s">
        <v>146</v>
      </c>
      <c r="R32" s="111" t="s">
        <v>127</v>
      </c>
      <c r="S32" s="127" t="s">
        <v>162</v>
      </c>
      <c r="T32" s="107" t="s">
        <v>128</v>
      </c>
      <c r="U32" s="107"/>
      <c r="V32" s="107">
        <v>17</v>
      </c>
      <c r="W32" s="111" t="s">
        <v>142</v>
      </c>
      <c r="X32" s="111" t="s">
        <v>17</v>
      </c>
      <c r="Y32" s="111" t="s">
        <v>127</v>
      </c>
      <c r="Z32" s="127" t="s">
        <v>162</v>
      </c>
      <c r="AA32" s="107" t="s">
        <v>178</v>
      </c>
      <c r="AB32" s="107"/>
      <c r="AC32">
        <v>17</v>
      </c>
      <c r="AD32" s="105" t="s">
        <v>132</v>
      </c>
      <c r="AE32" s="105" t="s">
        <v>17</v>
      </c>
      <c r="AF32" s="105" t="s">
        <v>127</v>
      </c>
      <c r="AG32" s="127" t="s">
        <v>162</v>
      </c>
      <c r="AH32" s="107" t="s">
        <v>128</v>
      </c>
      <c r="AK32" s="101"/>
      <c r="AL32" s="101"/>
      <c r="AM32" s="125"/>
      <c r="AN32" s="101"/>
    </row>
    <row r="33" spans="1:40">
      <c r="A33" s="107">
        <v>18</v>
      </c>
      <c r="B33" s="138" t="s">
        <v>125</v>
      </c>
      <c r="C33" s="138" t="s">
        <v>130</v>
      </c>
      <c r="D33" s="138" t="s">
        <v>127</v>
      </c>
      <c r="E33" s="124" t="s">
        <v>163</v>
      </c>
      <c r="F33" s="107" t="s">
        <v>128</v>
      </c>
      <c r="G33" s="107"/>
      <c r="H33" s="107">
        <v>18</v>
      </c>
      <c r="I33" s="142" t="s">
        <v>147</v>
      </c>
      <c r="J33" s="142" t="s">
        <v>30</v>
      </c>
      <c r="K33" s="142" t="s">
        <v>127</v>
      </c>
      <c r="L33" s="124" t="s">
        <v>163</v>
      </c>
      <c r="M33" s="107" t="s">
        <v>128</v>
      </c>
      <c r="N33" s="107"/>
      <c r="O33" s="107">
        <v>18</v>
      </c>
      <c r="P33" s="108" t="s">
        <v>144</v>
      </c>
      <c r="Q33" s="108" t="s">
        <v>145</v>
      </c>
      <c r="R33" s="108" t="s">
        <v>127</v>
      </c>
      <c r="S33" s="127" t="s">
        <v>162</v>
      </c>
      <c r="T33" s="107" t="s">
        <v>128</v>
      </c>
      <c r="U33" s="107"/>
      <c r="V33" s="107">
        <v>18</v>
      </c>
      <c r="W33" s="108" t="s">
        <v>144</v>
      </c>
      <c r="X33" s="108" t="s">
        <v>17</v>
      </c>
      <c r="Y33" s="108" t="s">
        <v>127</v>
      </c>
      <c r="Z33" s="127" t="s">
        <v>162</v>
      </c>
      <c r="AA33" s="107" t="s">
        <v>128</v>
      </c>
      <c r="AB33" s="107"/>
      <c r="AC33">
        <v>18</v>
      </c>
      <c r="AD33" s="110" t="s">
        <v>138</v>
      </c>
      <c r="AE33" s="110" t="s">
        <v>30</v>
      </c>
      <c r="AF33" s="110" t="s">
        <v>127</v>
      </c>
      <c r="AG33" s="127" t="s">
        <v>162</v>
      </c>
      <c r="AH33" s="107" t="s">
        <v>128</v>
      </c>
      <c r="AK33" s="101"/>
      <c r="AL33" s="101"/>
      <c r="AM33" s="125"/>
      <c r="AN33" s="101"/>
    </row>
    <row r="34" spans="1:40">
      <c r="A34" s="107">
        <v>19</v>
      </c>
      <c r="B34" s="138" t="s">
        <v>125</v>
      </c>
      <c r="C34" s="138" t="s">
        <v>130</v>
      </c>
      <c r="D34" s="138" t="s">
        <v>135</v>
      </c>
      <c r="E34" s="124" t="s">
        <v>163</v>
      </c>
      <c r="F34" s="107" t="s">
        <v>128</v>
      </c>
      <c r="G34" s="107"/>
      <c r="H34" s="107">
        <v>19</v>
      </c>
      <c r="I34" s="139" t="s">
        <v>141</v>
      </c>
      <c r="J34" s="139" t="s">
        <v>17</v>
      </c>
      <c r="K34" s="139" t="s">
        <v>127</v>
      </c>
      <c r="L34" s="129" t="s">
        <v>163</v>
      </c>
      <c r="M34" s="107" t="s">
        <v>128</v>
      </c>
      <c r="N34" s="107"/>
      <c r="O34" s="107">
        <v>19</v>
      </c>
      <c r="P34" s="104" t="s">
        <v>131</v>
      </c>
      <c r="Q34" s="104" t="s">
        <v>3</v>
      </c>
      <c r="R34" s="104" t="s">
        <v>127</v>
      </c>
      <c r="S34" s="127" t="s">
        <v>162</v>
      </c>
      <c r="T34" s="107" t="s">
        <v>128</v>
      </c>
      <c r="U34" s="107"/>
      <c r="V34" s="107"/>
      <c r="Z34" s="127"/>
      <c r="AA34" s="107"/>
      <c r="AB34" s="107"/>
      <c r="AC34">
        <v>19</v>
      </c>
      <c r="AD34" s="112" t="s">
        <v>151</v>
      </c>
      <c r="AE34" s="112" t="s">
        <v>17</v>
      </c>
      <c r="AF34" s="112" t="s">
        <v>127</v>
      </c>
      <c r="AG34" s="127" t="s">
        <v>162</v>
      </c>
      <c r="AK34" s="101"/>
      <c r="AL34" s="101"/>
      <c r="AM34" s="125"/>
      <c r="AN34" s="101"/>
    </row>
    <row r="35" spans="1:40">
      <c r="A35" s="107">
        <v>20</v>
      </c>
      <c r="B35" s="139" t="s">
        <v>141</v>
      </c>
      <c r="C35" s="139" t="s">
        <v>130</v>
      </c>
      <c r="D35" s="139" t="s">
        <v>127</v>
      </c>
      <c r="E35" s="124" t="s">
        <v>163</v>
      </c>
      <c r="F35" s="107" t="s">
        <v>128</v>
      </c>
      <c r="G35" s="107"/>
      <c r="H35" s="107">
        <v>20</v>
      </c>
      <c r="I35" s="138" t="s">
        <v>125</v>
      </c>
      <c r="J35" s="138" t="s">
        <v>17</v>
      </c>
      <c r="K35" s="138" t="s">
        <v>127</v>
      </c>
      <c r="L35" s="129" t="s">
        <v>163</v>
      </c>
      <c r="M35" s="107" t="s">
        <v>128</v>
      </c>
      <c r="N35" s="107"/>
      <c r="O35" s="107">
        <v>20</v>
      </c>
      <c r="P35" s="104" t="s">
        <v>131</v>
      </c>
      <c r="Q35" s="104" t="s">
        <v>3</v>
      </c>
      <c r="R35" s="104" t="s">
        <v>135</v>
      </c>
      <c r="S35" s="127" t="s">
        <v>162</v>
      </c>
      <c r="T35" s="107" t="s">
        <v>128</v>
      </c>
      <c r="U35" s="107"/>
      <c r="V35" s="107"/>
      <c r="Z35" s="127"/>
      <c r="AA35" s="107"/>
      <c r="AB35" s="107"/>
      <c r="AC35">
        <v>20</v>
      </c>
      <c r="AD35" s="104" t="s">
        <v>131</v>
      </c>
      <c r="AE35" s="104" t="s">
        <v>17</v>
      </c>
      <c r="AF35" s="104" t="s">
        <v>127</v>
      </c>
      <c r="AG35" s="127" t="s">
        <v>162</v>
      </c>
      <c r="AI35" s="107"/>
      <c r="AK35" s="101"/>
      <c r="AL35" s="101"/>
      <c r="AM35" s="125"/>
      <c r="AN35" s="101"/>
    </row>
    <row r="36" spans="1:40">
      <c r="A36" s="107">
        <v>21</v>
      </c>
      <c r="B36" s="137" t="s">
        <v>129</v>
      </c>
      <c r="C36" s="137" t="s">
        <v>145</v>
      </c>
      <c r="D36" s="137" t="s">
        <v>127</v>
      </c>
      <c r="E36" s="124" t="s">
        <v>163</v>
      </c>
      <c r="F36" s="107" t="s">
        <v>128</v>
      </c>
      <c r="G36" s="107"/>
      <c r="H36" s="107">
        <v>21</v>
      </c>
      <c r="I36" s="137" t="s">
        <v>129</v>
      </c>
      <c r="J36" s="137" t="s">
        <v>17</v>
      </c>
      <c r="K36" s="137" t="s">
        <v>127</v>
      </c>
      <c r="L36" s="129" t="s">
        <v>163</v>
      </c>
      <c r="M36" s="107" t="s">
        <v>128</v>
      </c>
      <c r="N36" s="107"/>
      <c r="O36" s="107">
        <v>21</v>
      </c>
      <c r="P36" s="104" t="s">
        <v>131</v>
      </c>
      <c r="Q36" s="104" t="s">
        <v>3</v>
      </c>
      <c r="R36" s="104" t="s">
        <v>137</v>
      </c>
      <c r="S36" s="127" t="s">
        <v>162</v>
      </c>
      <c r="T36" s="107" t="s">
        <v>128</v>
      </c>
      <c r="U36" s="107"/>
      <c r="V36" s="107"/>
      <c r="AB36" s="107"/>
      <c r="AC36">
        <v>21</v>
      </c>
      <c r="AD36" s="157" t="s">
        <v>170</v>
      </c>
      <c r="AE36" s="157"/>
      <c r="AF36" s="157"/>
      <c r="AG36" s="157"/>
      <c r="AI36" s="107"/>
      <c r="AK36" s="101"/>
      <c r="AL36" s="101"/>
      <c r="AM36" s="125"/>
      <c r="AN36" s="101"/>
    </row>
    <row r="37" spans="1:40">
      <c r="A37" s="107"/>
      <c r="G37" s="107"/>
      <c r="H37" s="107">
        <v>22</v>
      </c>
      <c r="I37" s="134" t="s">
        <v>148</v>
      </c>
      <c r="J37" s="134" t="s">
        <v>149</v>
      </c>
      <c r="K37" s="134" t="s">
        <v>127</v>
      </c>
      <c r="L37" s="129" t="s">
        <v>163</v>
      </c>
      <c r="M37" s="107" t="s">
        <v>128</v>
      </c>
      <c r="N37" s="107"/>
      <c r="O37" s="107">
        <v>22</v>
      </c>
      <c r="P37" s="104" t="s">
        <v>131</v>
      </c>
      <c r="Q37" s="104" t="s">
        <v>3</v>
      </c>
      <c r="R37" s="104" t="s">
        <v>140</v>
      </c>
      <c r="S37" s="127" t="s">
        <v>162</v>
      </c>
      <c r="T37" s="107" t="s">
        <v>128</v>
      </c>
      <c r="U37" s="107"/>
      <c r="V37" s="107"/>
      <c r="AB37" s="107"/>
      <c r="AC37" s="106"/>
      <c r="AG37" s="90"/>
      <c r="AI37" s="101"/>
      <c r="AJ37" s="101"/>
      <c r="AK37" s="101"/>
      <c r="AL37" s="101"/>
      <c r="AM37" s="125"/>
      <c r="AN37" s="101"/>
    </row>
    <row r="38" spans="1:40">
      <c r="A38" s="107"/>
      <c r="G38" s="107"/>
      <c r="H38" s="107"/>
      <c r="N38" s="107"/>
      <c r="O38" s="107"/>
      <c r="S38" s="90"/>
      <c r="U38" s="107"/>
      <c r="V38" s="107"/>
      <c r="AB38" s="107"/>
      <c r="AI38" s="107"/>
      <c r="AJ38" s="132"/>
      <c r="AK38" s="107"/>
      <c r="AL38" s="107"/>
      <c r="AM38" s="126"/>
      <c r="AN38" s="107"/>
    </row>
    <row r="39" spans="1:40">
      <c r="A39" s="107"/>
      <c r="G39" s="107"/>
      <c r="H39" s="107"/>
      <c r="I39" s="101"/>
      <c r="J39" s="101"/>
      <c r="K39" s="101"/>
      <c r="L39" s="101"/>
      <c r="M39" s="101"/>
      <c r="N39" s="107"/>
      <c r="O39" s="107"/>
      <c r="P39" s="101"/>
      <c r="Q39" s="101"/>
      <c r="R39" s="101"/>
      <c r="S39" s="125"/>
      <c r="T39" s="101"/>
      <c r="U39" s="107"/>
      <c r="V39" s="107"/>
      <c r="AB39" s="107"/>
      <c r="AI39" s="107"/>
      <c r="AJ39" s="132"/>
      <c r="AK39" s="107"/>
      <c r="AL39" s="107"/>
      <c r="AM39" s="126"/>
      <c r="AN39" s="107"/>
    </row>
    <row r="40" spans="1:40">
      <c r="S40" s="90"/>
      <c r="Z40" s="90"/>
      <c r="AI40" s="107"/>
      <c r="AJ40" s="132"/>
      <c r="AM40" s="90"/>
    </row>
    <row r="41" spans="1:40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K41" s="90"/>
    </row>
    <row r="42" spans="1:40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K42" s="90"/>
    </row>
    <row r="43" spans="1:40">
      <c r="AI43" s="107"/>
      <c r="AJ43" s="132"/>
    </row>
    <row r="44" spans="1:40">
      <c r="AI44" s="107"/>
      <c r="AJ44" s="132"/>
    </row>
    <row r="45" spans="1:40">
      <c r="AI45" s="107"/>
      <c r="AJ45" s="132"/>
    </row>
    <row r="46" spans="1:40">
      <c r="AI46" s="107"/>
      <c r="AJ46" s="132"/>
    </row>
    <row r="47" spans="1:40">
      <c r="AH47" s="107"/>
      <c r="AI47" s="107"/>
      <c r="AJ47" s="132"/>
    </row>
    <row r="48" spans="1:40">
      <c r="AI48" s="107"/>
      <c r="AJ48" s="132"/>
    </row>
    <row r="49" spans="35:36">
      <c r="AI49" s="107"/>
    </row>
    <row r="50" spans="35:36">
      <c r="AJ50" s="101"/>
    </row>
    <row r="51" spans="35:36">
      <c r="AI51" s="107"/>
      <c r="AJ51" s="101"/>
    </row>
    <row r="52" spans="35:36">
      <c r="AJ52" s="101"/>
    </row>
    <row r="53" spans="35:36">
      <c r="AJ53" s="101"/>
    </row>
    <row r="54" spans="35:36">
      <c r="AJ54" s="101"/>
    </row>
  </sheetData>
  <mergeCells count="7">
    <mergeCell ref="W15:X15"/>
    <mergeCell ref="B13:C13"/>
    <mergeCell ref="I13:J13"/>
    <mergeCell ref="P13:Q13"/>
    <mergeCell ref="B14:C14"/>
    <mergeCell ref="I14:J14"/>
    <mergeCell ref="P14:Q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B1474-8B28-134B-9FDA-AA47D4F09F82}">
  <dimension ref="A1:V39"/>
  <sheetViews>
    <sheetView workbookViewId="0">
      <selection activeCell="P16" sqref="P16"/>
    </sheetView>
  </sheetViews>
  <sheetFormatPr baseColWidth="10" defaultColWidth="11" defaultRowHeight="16"/>
  <cols>
    <col min="1" max="1" width="15.6640625" style="244" customWidth="1"/>
    <col min="2" max="2" width="31" style="244" customWidth="1"/>
    <col min="3" max="3" width="23.6640625" style="244" customWidth="1"/>
    <col min="4" max="5" width="11" style="244"/>
    <col min="6" max="6" width="19.5" style="244" customWidth="1"/>
    <col min="7" max="7" width="31.33203125" style="244" customWidth="1"/>
    <col min="8" max="8" width="19.33203125" style="244" customWidth="1"/>
    <col min="9" max="9" width="11" style="244"/>
    <col min="10" max="10" width="14.83203125" style="244" customWidth="1"/>
    <col min="11" max="11" width="22.6640625" style="244" customWidth="1"/>
    <col min="12" max="12" width="32.1640625" style="244" customWidth="1"/>
    <col min="13" max="13" width="11" style="244"/>
    <col min="14" max="14" width="6" style="244" customWidth="1"/>
    <col min="15" max="15" width="14.5" style="244" customWidth="1"/>
    <col min="16" max="16" width="12" style="244" customWidth="1"/>
    <col min="17" max="17" width="23" style="244" customWidth="1"/>
    <col min="18" max="18" width="15" style="244" customWidth="1"/>
    <col min="19" max="19" width="5.5" style="244" customWidth="1"/>
    <col min="20" max="21" width="11" style="244"/>
    <col min="22" max="22" width="15.5" style="244" customWidth="1"/>
    <col min="23" max="23" width="30.5" style="244" customWidth="1"/>
    <col min="24" max="16384" width="11" style="244"/>
  </cols>
  <sheetData>
    <row r="1" spans="1:18">
      <c r="A1" s="243" t="s">
        <v>205</v>
      </c>
      <c r="G1" s="245" t="s">
        <v>45</v>
      </c>
    </row>
    <row r="2" spans="1:18">
      <c r="A2" s="157"/>
      <c r="B2" s="244" t="s">
        <v>253</v>
      </c>
    </row>
    <row r="5" spans="1:18">
      <c r="A5" s="246" t="s">
        <v>46</v>
      </c>
      <c r="B5" s="247"/>
      <c r="C5" s="94" t="s">
        <v>206</v>
      </c>
      <c r="D5" s="247" t="s">
        <v>254</v>
      </c>
      <c r="F5" s="246" t="s">
        <v>48</v>
      </c>
      <c r="G5" s="247"/>
      <c r="H5" s="94" t="s">
        <v>206</v>
      </c>
      <c r="I5" s="247" t="s">
        <v>254</v>
      </c>
      <c r="K5" s="248" t="s">
        <v>207</v>
      </c>
      <c r="L5" s="247"/>
      <c r="M5" s="94" t="s">
        <v>206</v>
      </c>
      <c r="N5" s="250" t="s">
        <v>254</v>
      </c>
    </row>
    <row r="6" spans="1:18">
      <c r="A6" s="94">
        <v>2</v>
      </c>
      <c r="B6" s="249" t="s">
        <v>51</v>
      </c>
      <c r="C6" s="247" t="s">
        <v>210</v>
      </c>
      <c r="D6" s="247">
        <v>6</v>
      </c>
      <c r="F6" s="94">
        <v>21</v>
      </c>
      <c r="G6" s="249" t="s">
        <v>59</v>
      </c>
      <c r="H6" s="247" t="s">
        <v>208</v>
      </c>
      <c r="I6" s="247">
        <v>1</v>
      </c>
      <c r="K6" s="94">
        <v>42</v>
      </c>
      <c r="L6" s="250" t="s">
        <v>212</v>
      </c>
      <c r="M6" s="247" t="s">
        <v>213</v>
      </c>
      <c r="N6" s="247">
        <v>6</v>
      </c>
      <c r="P6" s="256"/>
      <c r="Q6" s="256"/>
      <c r="R6" s="256"/>
    </row>
    <row r="7" spans="1:18">
      <c r="A7" s="94">
        <v>3</v>
      </c>
      <c r="B7" s="249" t="s">
        <v>53</v>
      </c>
      <c r="C7" s="247" t="s">
        <v>214</v>
      </c>
      <c r="D7" s="247">
        <v>3</v>
      </c>
      <c r="F7" s="94">
        <v>22</v>
      </c>
      <c r="G7" s="249" t="s">
        <v>73</v>
      </c>
      <c r="H7" s="250" t="s">
        <v>211</v>
      </c>
      <c r="I7" s="247">
        <v>2</v>
      </c>
      <c r="K7" s="94">
        <v>43</v>
      </c>
      <c r="L7" s="250" t="s">
        <v>216</v>
      </c>
      <c r="M7" s="252" t="s">
        <v>217</v>
      </c>
      <c r="N7" s="247">
        <v>7</v>
      </c>
      <c r="P7" s="257"/>
      <c r="Q7" s="260"/>
      <c r="R7" s="260"/>
    </row>
    <row r="8" spans="1:18">
      <c r="A8" s="94">
        <v>6</v>
      </c>
      <c r="B8" s="249" t="s">
        <v>56</v>
      </c>
      <c r="C8" s="252" t="s">
        <v>222</v>
      </c>
      <c r="D8" s="247">
        <v>1</v>
      </c>
      <c r="F8" s="94">
        <v>23</v>
      </c>
      <c r="G8" s="250" t="s">
        <v>109</v>
      </c>
      <c r="H8" s="247" t="s">
        <v>215</v>
      </c>
      <c r="I8" s="247">
        <v>3</v>
      </c>
      <c r="K8" s="251">
        <v>44</v>
      </c>
      <c r="L8" s="249" t="s">
        <v>218</v>
      </c>
      <c r="M8" s="250" t="s">
        <v>219</v>
      </c>
      <c r="N8" s="247">
        <v>1</v>
      </c>
      <c r="P8" s="256"/>
      <c r="Q8" s="256"/>
      <c r="R8" s="256"/>
    </row>
    <row r="9" spans="1:18">
      <c r="A9" s="94">
        <v>7</v>
      </c>
      <c r="B9" s="254" t="s">
        <v>103</v>
      </c>
      <c r="C9" s="247" t="s">
        <v>224</v>
      </c>
      <c r="D9" s="247">
        <v>5</v>
      </c>
      <c r="F9" s="255"/>
      <c r="G9" s="204"/>
      <c r="H9" s="256"/>
      <c r="K9" s="94">
        <v>45</v>
      </c>
      <c r="L9" s="250" t="s">
        <v>220</v>
      </c>
      <c r="M9" s="247" t="s">
        <v>221</v>
      </c>
      <c r="N9" s="247">
        <v>4</v>
      </c>
      <c r="P9" s="256"/>
      <c r="Q9" s="256"/>
      <c r="R9" s="256"/>
    </row>
    <row r="10" spans="1:18">
      <c r="A10" s="94">
        <v>8</v>
      </c>
      <c r="B10" s="249" t="s">
        <v>226</v>
      </c>
      <c r="C10" s="247" t="s">
        <v>227</v>
      </c>
      <c r="D10" s="247">
        <v>4</v>
      </c>
      <c r="F10" s="255"/>
      <c r="G10" s="204"/>
      <c r="H10" s="256"/>
      <c r="K10" s="251">
        <v>50</v>
      </c>
      <c r="L10" s="249" t="s">
        <v>75</v>
      </c>
      <c r="M10" s="247" t="s">
        <v>223</v>
      </c>
      <c r="N10" s="247">
        <v>2</v>
      </c>
    </row>
    <row r="11" spans="1:18">
      <c r="A11" s="94">
        <v>9</v>
      </c>
      <c r="B11" s="249" t="s">
        <v>58</v>
      </c>
      <c r="C11" s="252" t="s">
        <v>230</v>
      </c>
      <c r="D11" s="247">
        <v>2</v>
      </c>
      <c r="F11" s="255"/>
      <c r="G11" s="204"/>
      <c r="H11" s="256"/>
      <c r="K11" s="94">
        <v>54</v>
      </c>
      <c r="L11" s="250" t="s">
        <v>63</v>
      </c>
      <c r="M11" s="247" t="s">
        <v>225</v>
      </c>
      <c r="N11" s="247">
        <v>5</v>
      </c>
    </row>
    <row r="12" spans="1:18">
      <c r="F12" s="255"/>
      <c r="G12" s="204"/>
      <c r="H12" s="256"/>
      <c r="K12" s="94">
        <v>55</v>
      </c>
      <c r="L12" s="249" t="s">
        <v>228</v>
      </c>
      <c r="M12" s="247" t="s">
        <v>229</v>
      </c>
      <c r="N12" s="247">
        <v>3</v>
      </c>
    </row>
    <row r="13" spans="1:18">
      <c r="F13" s="255"/>
      <c r="G13" s="204"/>
      <c r="H13" s="256"/>
    </row>
    <row r="14" spans="1:18">
      <c r="F14" s="255"/>
      <c r="G14" s="204"/>
      <c r="H14" s="256"/>
      <c r="K14" s="256"/>
      <c r="L14" s="256"/>
      <c r="M14" s="204"/>
    </row>
    <row r="15" spans="1:18">
      <c r="A15" s="255"/>
      <c r="B15" s="204"/>
      <c r="C15" s="204"/>
      <c r="F15" s="255"/>
      <c r="G15" s="204"/>
      <c r="H15" s="256"/>
      <c r="J15" s="255"/>
      <c r="K15" s="257"/>
      <c r="L15" s="256"/>
      <c r="M15" s="256"/>
    </row>
    <row r="16" spans="1:18">
      <c r="A16" s="255"/>
      <c r="B16" s="204"/>
      <c r="C16" s="256"/>
      <c r="F16" s="255"/>
      <c r="G16" s="204"/>
      <c r="H16" s="256"/>
      <c r="J16" s="256"/>
      <c r="K16" s="257"/>
      <c r="L16" s="256"/>
      <c r="M16" s="256"/>
    </row>
    <row r="17" spans="1:22">
      <c r="F17" s="256"/>
      <c r="G17" s="256"/>
      <c r="H17" s="256"/>
      <c r="K17" s="256"/>
      <c r="L17" s="256"/>
      <c r="M17" s="256"/>
      <c r="T17" s="256"/>
    </row>
    <row r="18" spans="1:22">
      <c r="T18" s="256"/>
    </row>
    <row r="19" spans="1:22">
      <c r="A19" s="246" t="s">
        <v>49</v>
      </c>
      <c r="B19" s="250"/>
      <c r="C19" s="94" t="s">
        <v>206</v>
      </c>
      <c r="D19" s="247" t="s">
        <v>254</v>
      </c>
      <c r="F19" s="248" t="s">
        <v>50</v>
      </c>
      <c r="G19" s="250"/>
      <c r="H19" s="94" t="s">
        <v>206</v>
      </c>
      <c r="I19" s="247" t="s">
        <v>254</v>
      </c>
      <c r="J19" s="256"/>
      <c r="K19" s="258" t="s">
        <v>71</v>
      </c>
      <c r="L19" s="247"/>
      <c r="M19" s="94" t="s">
        <v>206</v>
      </c>
      <c r="N19" s="250" t="s">
        <v>254</v>
      </c>
      <c r="R19" s="257"/>
      <c r="S19" s="256"/>
      <c r="T19" s="256"/>
    </row>
    <row r="20" spans="1:22">
      <c r="A20" s="94">
        <v>31</v>
      </c>
      <c r="B20" s="249" t="s">
        <v>200</v>
      </c>
      <c r="C20" s="247" t="s">
        <v>231</v>
      </c>
      <c r="D20" s="247">
        <v>5</v>
      </c>
      <c r="F20" s="251">
        <v>46</v>
      </c>
      <c r="G20" s="253" t="s">
        <v>199</v>
      </c>
      <c r="H20" s="247" t="s">
        <v>232</v>
      </c>
      <c r="I20" s="247">
        <v>4</v>
      </c>
      <c r="J20" s="256"/>
      <c r="K20" s="259">
        <v>64</v>
      </c>
      <c r="L20" s="249" t="s">
        <v>111</v>
      </c>
      <c r="M20" s="247" t="s">
        <v>209</v>
      </c>
      <c r="N20" s="247">
        <v>1</v>
      </c>
      <c r="R20" s="257"/>
      <c r="S20" s="256"/>
      <c r="T20" s="256"/>
    </row>
    <row r="21" spans="1:22">
      <c r="A21" s="94">
        <v>32</v>
      </c>
      <c r="B21" s="249" t="s">
        <v>60</v>
      </c>
      <c r="C21" s="250" t="s">
        <v>233</v>
      </c>
      <c r="D21" s="247">
        <v>3</v>
      </c>
      <c r="F21" s="251">
        <v>47</v>
      </c>
      <c r="G21" s="252" t="s">
        <v>110</v>
      </c>
      <c r="H21" s="252" t="s">
        <v>234</v>
      </c>
      <c r="I21" s="247">
        <v>3</v>
      </c>
      <c r="J21" s="256"/>
      <c r="K21" s="256"/>
      <c r="L21" s="256"/>
      <c r="N21" s="243"/>
      <c r="R21" s="257"/>
      <c r="S21" s="256"/>
    </row>
    <row r="22" spans="1:22">
      <c r="A22" s="94">
        <v>33</v>
      </c>
      <c r="B22" s="249" t="s">
        <v>235</v>
      </c>
      <c r="C22" s="252" t="s">
        <v>236</v>
      </c>
      <c r="D22" s="247">
        <v>4</v>
      </c>
      <c r="F22" s="251">
        <v>48</v>
      </c>
      <c r="G22" s="249" t="s">
        <v>74</v>
      </c>
      <c r="H22" s="250" t="s">
        <v>237</v>
      </c>
      <c r="I22" s="247">
        <v>1</v>
      </c>
      <c r="J22" s="256"/>
      <c r="K22" s="256"/>
      <c r="L22" s="256"/>
      <c r="N22" s="243"/>
      <c r="R22" s="257"/>
      <c r="S22" s="256"/>
    </row>
    <row r="23" spans="1:22">
      <c r="A23" s="94">
        <v>34</v>
      </c>
      <c r="B23" s="249" t="s">
        <v>115</v>
      </c>
      <c r="C23" s="252" t="s">
        <v>238</v>
      </c>
      <c r="D23" s="247">
        <v>1</v>
      </c>
      <c r="F23" s="251">
        <v>49</v>
      </c>
      <c r="G23" s="249" t="s">
        <v>239</v>
      </c>
      <c r="H23" s="250" t="s">
        <v>240</v>
      </c>
      <c r="I23" s="247">
        <v>2</v>
      </c>
      <c r="J23" s="255"/>
      <c r="K23" s="256"/>
      <c r="L23" s="256"/>
      <c r="N23" s="243"/>
      <c r="R23" s="243"/>
    </row>
    <row r="24" spans="1:22">
      <c r="A24" s="94">
        <v>35</v>
      </c>
      <c r="B24" s="250" t="s">
        <v>241</v>
      </c>
      <c r="C24" s="252" t="s">
        <v>242</v>
      </c>
      <c r="D24" s="247">
        <v>6</v>
      </c>
      <c r="F24" s="251">
        <v>40</v>
      </c>
      <c r="G24" s="250" t="s">
        <v>243</v>
      </c>
      <c r="H24" s="247" t="s">
        <v>244</v>
      </c>
      <c r="I24" s="247">
        <v>6</v>
      </c>
      <c r="J24" s="255"/>
      <c r="K24" s="256"/>
      <c r="L24" s="256"/>
      <c r="N24" s="243"/>
      <c r="R24" s="243"/>
    </row>
    <row r="25" spans="1:22">
      <c r="A25" s="94">
        <v>36</v>
      </c>
      <c r="B25" s="252" t="s">
        <v>245</v>
      </c>
      <c r="C25" s="252" t="s">
        <v>246</v>
      </c>
      <c r="D25" s="247">
        <v>7</v>
      </c>
      <c r="F25" s="251">
        <v>56</v>
      </c>
      <c r="G25" s="250" t="s">
        <v>197</v>
      </c>
      <c r="H25" s="247" t="s">
        <v>247</v>
      </c>
      <c r="I25" s="247">
        <v>5</v>
      </c>
      <c r="J25" s="255"/>
      <c r="K25" s="256"/>
      <c r="L25" s="256"/>
      <c r="N25" s="243"/>
      <c r="R25" s="243"/>
    </row>
    <row r="26" spans="1:22">
      <c r="A26" s="94">
        <v>37</v>
      </c>
      <c r="B26" s="254" t="s">
        <v>248</v>
      </c>
      <c r="C26" s="252" t="s">
        <v>249</v>
      </c>
      <c r="D26" s="247">
        <v>2</v>
      </c>
      <c r="F26" s="251">
        <v>57</v>
      </c>
      <c r="G26" s="250" t="s">
        <v>250</v>
      </c>
      <c r="H26" s="247" t="s">
        <v>251</v>
      </c>
      <c r="I26" s="247"/>
      <c r="J26" s="255"/>
      <c r="K26" s="256"/>
      <c r="L26" s="256"/>
      <c r="N26" s="243"/>
      <c r="R26" s="243"/>
    </row>
    <row r="27" spans="1:22">
      <c r="A27" s="94">
        <v>38</v>
      </c>
      <c r="B27" s="252" t="s">
        <v>252</v>
      </c>
      <c r="C27" s="252" t="s">
        <v>251</v>
      </c>
      <c r="D27" s="247"/>
      <c r="F27" s="257"/>
      <c r="G27" s="256"/>
      <c r="H27" s="256"/>
      <c r="J27" s="255"/>
      <c r="K27" s="256"/>
      <c r="L27" s="256"/>
      <c r="N27" s="243"/>
      <c r="R27" s="243"/>
      <c r="T27" s="200"/>
    </row>
    <row r="30" spans="1:22">
      <c r="S30" s="201"/>
      <c r="T30" s="201"/>
    </row>
    <row r="31" spans="1:22">
      <c r="U31" s="200"/>
      <c r="V31" s="200"/>
    </row>
    <row r="34" spans="19:22">
      <c r="U34" s="201"/>
      <c r="V34" s="201"/>
    </row>
    <row r="37" spans="19:22">
      <c r="S37" s="244" t="s">
        <v>8</v>
      </c>
    </row>
    <row r="38" spans="19:22">
      <c r="S38" s="244" t="str">
        <f t="shared" ref="S38:S39" si="0">CONCATENATE(S29," ",T29)</f>
        <v xml:space="preserve"> </v>
      </c>
    </row>
    <row r="39" spans="19:22">
      <c r="S39" s="244" t="str">
        <f t="shared" si="0"/>
        <v xml:space="preserve"> 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3:K77"/>
  <sheetViews>
    <sheetView tabSelected="1" topLeftCell="A54" workbookViewId="0">
      <selection activeCell="D69" sqref="D69"/>
    </sheetView>
  </sheetViews>
  <sheetFormatPr baseColWidth="10" defaultColWidth="8.83203125" defaultRowHeight="19"/>
  <cols>
    <col min="1" max="1" width="8.83203125" style="28"/>
    <col min="2" max="2" width="7.1640625" style="28" customWidth="1"/>
    <col min="3" max="3" width="22.6640625" style="28" customWidth="1"/>
    <col min="4" max="5" width="8.83203125" style="28"/>
    <col min="6" max="6" width="9.5" style="28" customWidth="1"/>
    <col min="7" max="7" width="21.5" style="28" customWidth="1"/>
    <col min="8" max="10" width="8.83203125" style="28"/>
    <col min="11" max="11" width="23.1640625" style="28" customWidth="1"/>
    <col min="12" max="16384" width="8.83203125" style="28"/>
  </cols>
  <sheetData>
    <row r="3" spans="2:11">
      <c r="B3" s="5" t="s">
        <v>183</v>
      </c>
    </row>
    <row r="5" spans="2:11">
      <c r="B5" s="265" t="s">
        <v>257</v>
      </c>
      <c r="C5" s="265"/>
      <c r="D5" s="265"/>
      <c r="E5" s="265"/>
      <c r="F5" s="265"/>
      <c r="G5" s="265"/>
      <c r="H5" s="265"/>
      <c r="I5" s="265"/>
      <c r="J5" s="265"/>
      <c r="K5" s="265"/>
    </row>
    <row r="6" spans="2:11">
      <c r="B6" s="5" t="s">
        <v>188</v>
      </c>
      <c r="F6" s="5" t="s">
        <v>187</v>
      </c>
      <c r="J6" s="5" t="s">
        <v>185</v>
      </c>
    </row>
    <row r="8" spans="2:11">
      <c r="B8" s="210">
        <v>1</v>
      </c>
      <c r="C8" s="80" t="s">
        <v>109</v>
      </c>
      <c r="F8" s="210">
        <v>1</v>
      </c>
      <c r="G8" s="8" t="s">
        <v>54</v>
      </c>
      <c r="J8" s="210">
        <v>1</v>
      </c>
      <c r="K8" s="8" t="s">
        <v>97</v>
      </c>
    </row>
    <row r="9" spans="2:11">
      <c r="B9" s="210">
        <v>2</v>
      </c>
      <c r="C9" s="80" t="s">
        <v>107</v>
      </c>
      <c r="F9" s="210">
        <v>2</v>
      </c>
      <c r="G9" s="8" t="s">
        <v>57</v>
      </c>
      <c r="J9" s="210">
        <v>2</v>
      </c>
      <c r="K9" s="8" t="s">
        <v>196</v>
      </c>
    </row>
    <row r="10" spans="2:11">
      <c r="B10" s="210">
        <v>3</v>
      </c>
      <c r="C10" s="8" t="s">
        <v>59</v>
      </c>
      <c r="F10" s="210">
        <v>3</v>
      </c>
      <c r="G10" s="8" t="s">
        <v>97</v>
      </c>
      <c r="J10" s="210">
        <v>3</v>
      </c>
      <c r="K10" s="8" t="s">
        <v>89</v>
      </c>
    </row>
    <row r="11" spans="2:11">
      <c r="B11" s="210">
        <v>4</v>
      </c>
      <c r="C11" s="80" t="s">
        <v>101</v>
      </c>
      <c r="F11" s="210">
        <v>4</v>
      </c>
      <c r="G11" s="8" t="s">
        <v>58</v>
      </c>
      <c r="J11" s="210">
        <v>4</v>
      </c>
      <c r="K11" s="8" t="s">
        <v>82</v>
      </c>
    </row>
    <row r="12" spans="2:11">
      <c r="B12" s="144"/>
      <c r="C12" s="52"/>
      <c r="D12" s="144"/>
    </row>
    <row r="15" spans="2:11">
      <c r="B15" s="5" t="s">
        <v>186</v>
      </c>
      <c r="F15" s="5" t="s">
        <v>71</v>
      </c>
      <c r="H15" s="144"/>
    </row>
    <row r="16" spans="2:11">
      <c r="F16" s="5"/>
      <c r="H16" s="144"/>
    </row>
    <row r="17" spans="2:8">
      <c r="B17" s="210">
        <v>1</v>
      </c>
      <c r="C17" s="8" t="s">
        <v>101</v>
      </c>
      <c r="F17" s="210">
        <v>1</v>
      </c>
      <c r="G17" s="80" t="s">
        <v>55</v>
      </c>
      <c r="H17" s="144"/>
    </row>
    <row r="18" spans="2:8">
      <c r="B18" s="210">
        <v>2</v>
      </c>
      <c r="C18" s="8" t="s">
        <v>195</v>
      </c>
      <c r="F18" s="210">
        <v>2</v>
      </c>
      <c r="G18" s="80" t="s">
        <v>112</v>
      </c>
      <c r="H18" s="144"/>
    </row>
    <row r="19" spans="2:8">
      <c r="B19" s="210">
        <v>3</v>
      </c>
      <c r="C19" s="8" t="s">
        <v>74</v>
      </c>
      <c r="F19" s="210">
        <v>3</v>
      </c>
      <c r="G19" s="8" t="s">
        <v>111</v>
      </c>
      <c r="H19" s="144"/>
    </row>
    <row r="20" spans="2:8">
      <c r="B20" s="210">
        <v>4</v>
      </c>
      <c r="C20" s="8" t="s">
        <v>100</v>
      </c>
      <c r="F20" s="210">
        <v>4</v>
      </c>
      <c r="G20" s="80" t="s">
        <v>179</v>
      </c>
      <c r="H20" s="144"/>
    </row>
    <row r="25" spans="2:8">
      <c r="B25" s="5" t="s">
        <v>142</v>
      </c>
      <c r="F25" s="5" t="s">
        <v>184</v>
      </c>
    </row>
    <row r="27" spans="2:8">
      <c r="B27" s="210">
        <v>1</v>
      </c>
      <c r="C27" s="8" t="s">
        <v>113</v>
      </c>
      <c r="F27" s="210">
        <v>1</v>
      </c>
      <c r="G27" s="8" t="s">
        <v>75</v>
      </c>
    </row>
    <row r="28" spans="2:8">
      <c r="B28" s="210">
        <v>2</v>
      </c>
      <c r="C28" s="8" t="s">
        <v>55</v>
      </c>
      <c r="F28" s="210">
        <v>2</v>
      </c>
      <c r="G28" s="8" t="s">
        <v>82</v>
      </c>
    </row>
    <row r="29" spans="2:8">
      <c r="B29" s="210">
        <v>3</v>
      </c>
      <c r="C29" s="8" t="s">
        <v>93</v>
      </c>
      <c r="F29" s="210">
        <v>3</v>
      </c>
      <c r="G29" s="8" t="s">
        <v>61</v>
      </c>
    </row>
    <row r="30" spans="2:8">
      <c r="B30" s="210">
        <v>4</v>
      </c>
      <c r="C30" s="8" t="s">
        <v>89</v>
      </c>
      <c r="F30" s="210">
        <v>4</v>
      </c>
      <c r="G30" s="8" t="s">
        <v>166</v>
      </c>
    </row>
    <row r="37" spans="2:7">
      <c r="B37" s="265" t="s">
        <v>255</v>
      </c>
      <c r="C37" s="265"/>
      <c r="D37" s="265"/>
      <c r="E37" s="265"/>
      <c r="F37" s="265"/>
      <c r="G37" s="265"/>
    </row>
    <row r="38" spans="2:7">
      <c r="B38" s="266" t="s">
        <v>69</v>
      </c>
      <c r="C38" s="267"/>
      <c r="F38" s="266" t="s">
        <v>68</v>
      </c>
      <c r="G38" s="267"/>
    </row>
    <row r="39" spans="2:7">
      <c r="B39" s="268">
        <v>1</v>
      </c>
      <c r="C39" s="269" t="s">
        <v>56</v>
      </c>
      <c r="F39" s="268">
        <v>1</v>
      </c>
      <c r="G39" s="269" t="s">
        <v>74</v>
      </c>
    </row>
    <row r="40" spans="2:7">
      <c r="B40" s="268">
        <v>2</v>
      </c>
      <c r="C40" s="269" t="s">
        <v>58</v>
      </c>
      <c r="F40" s="268">
        <v>2</v>
      </c>
      <c r="G40" s="269" t="s">
        <v>239</v>
      </c>
    </row>
    <row r="41" spans="2:7">
      <c r="B41" s="268">
        <v>3</v>
      </c>
      <c r="C41" s="269" t="s">
        <v>53</v>
      </c>
      <c r="F41" s="268">
        <v>3</v>
      </c>
      <c r="G41" s="269" t="s">
        <v>110</v>
      </c>
    </row>
    <row r="42" spans="2:7">
      <c r="B42" s="268">
        <v>4</v>
      </c>
      <c r="C42" s="269" t="s">
        <v>226</v>
      </c>
      <c r="F42" s="268">
        <v>4</v>
      </c>
      <c r="G42" s="269" t="s">
        <v>199</v>
      </c>
    </row>
    <row r="45" spans="2:7">
      <c r="B45" s="266" t="s">
        <v>70</v>
      </c>
      <c r="C45" s="267"/>
      <c r="F45" s="266" t="s">
        <v>256</v>
      </c>
      <c r="G45" s="267"/>
    </row>
    <row r="46" spans="2:7">
      <c r="B46" s="268">
        <v>1</v>
      </c>
      <c r="C46" s="269" t="s">
        <v>59</v>
      </c>
      <c r="F46" s="268">
        <v>1</v>
      </c>
      <c r="G46" s="269" t="s">
        <v>218</v>
      </c>
    </row>
    <row r="47" spans="2:7">
      <c r="B47" s="268">
        <v>2</v>
      </c>
      <c r="C47" s="269" t="s">
        <v>73</v>
      </c>
      <c r="F47" s="268">
        <v>2</v>
      </c>
      <c r="G47" s="269" t="s">
        <v>75</v>
      </c>
    </row>
    <row r="48" spans="2:7">
      <c r="B48" s="268">
        <v>3</v>
      </c>
      <c r="C48" s="269" t="s">
        <v>109</v>
      </c>
      <c r="F48" s="268">
        <v>3</v>
      </c>
      <c r="G48" s="269" t="s">
        <v>228</v>
      </c>
    </row>
    <row r="49" spans="2:7">
      <c r="F49" s="268">
        <v>4</v>
      </c>
      <c r="G49" s="269" t="s">
        <v>220</v>
      </c>
    </row>
    <row r="51" spans="2:7">
      <c r="B51" s="266" t="s">
        <v>67</v>
      </c>
      <c r="C51" s="267"/>
      <c r="F51" s="266" t="s">
        <v>71</v>
      </c>
      <c r="G51" s="267"/>
    </row>
    <row r="52" spans="2:7">
      <c r="B52" s="268">
        <v>1</v>
      </c>
      <c r="C52" s="269" t="s">
        <v>115</v>
      </c>
      <c r="F52" s="268">
        <v>1</v>
      </c>
      <c r="G52" s="269" t="s">
        <v>111</v>
      </c>
    </row>
    <row r="53" spans="2:7">
      <c r="B53" s="268">
        <v>2</v>
      </c>
      <c r="C53" s="269" t="s">
        <v>248</v>
      </c>
    </row>
    <row r="54" spans="2:7">
      <c r="B54" s="268">
        <v>3</v>
      </c>
      <c r="C54" s="269" t="s">
        <v>60</v>
      </c>
    </row>
    <row r="55" spans="2:7">
      <c r="B55" s="268">
        <v>4</v>
      </c>
      <c r="C55" s="269" t="s">
        <v>235</v>
      </c>
    </row>
    <row r="60" spans="2:7">
      <c r="B60" s="265" t="s">
        <v>258</v>
      </c>
      <c r="C60" s="265"/>
      <c r="D60" s="265"/>
      <c r="E60" s="265"/>
      <c r="F60" s="265"/>
      <c r="G60" s="265"/>
    </row>
    <row r="61" spans="2:7">
      <c r="B61" s="270" t="s">
        <v>259</v>
      </c>
      <c r="C61" s="270"/>
      <c r="F61" s="270" t="s">
        <v>260</v>
      </c>
      <c r="G61" s="270"/>
    </row>
    <row r="62" spans="2:7">
      <c r="B62" s="8">
        <v>1</v>
      </c>
      <c r="C62" s="8" t="s">
        <v>58</v>
      </c>
      <c r="F62" s="8">
        <v>1</v>
      </c>
      <c r="G62" s="8" t="s">
        <v>199</v>
      </c>
    </row>
    <row r="63" spans="2:7">
      <c r="B63" s="8">
        <v>2</v>
      </c>
      <c r="C63" s="8" t="s">
        <v>56</v>
      </c>
      <c r="F63" s="8">
        <v>2</v>
      </c>
      <c r="G63" s="8" t="s">
        <v>197</v>
      </c>
    </row>
    <row r="64" spans="2:7">
      <c r="B64" s="8">
        <v>3</v>
      </c>
      <c r="C64" s="8" t="s">
        <v>57</v>
      </c>
      <c r="F64" s="8">
        <v>3</v>
      </c>
      <c r="G64" s="8" t="s">
        <v>99</v>
      </c>
    </row>
    <row r="65" spans="2:7">
      <c r="B65" s="8">
        <v>4</v>
      </c>
      <c r="C65" s="8" t="s">
        <v>53</v>
      </c>
      <c r="F65" s="8">
        <v>4</v>
      </c>
      <c r="G65" s="8" t="s">
        <v>110</v>
      </c>
    </row>
    <row r="67" spans="2:7">
      <c r="B67" s="270" t="s">
        <v>261</v>
      </c>
      <c r="C67" s="270"/>
      <c r="F67" s="270" t="s">
        <v>262</v>
      </c>
      <c r="G67" s="270"/>
    </row>
    <row r="68" spans="2:7">
      <c r="B68" s="8">
        <v>1</v>
      </c>
      <c r="C68" s="8" t="s">
        <v>59</v>
      </c>
      <c r="F68" s="8">
        <v>1</v>
      </c>
      <c r="G68" s="8" t="s">
        <v>111</v>
      </c>
    </row>
    <row r="69" spans="2:7">
      <c r="B69" s="8">
        <v>2</v>
      </c>
      <c r="C69" s="8" t="s">
        <v>202</v>
      </c>
      <c r="F69" s="8">
        <v>2</v>
      </c>
      <c r="G69" s="8" t="s">
        <v>106</v>
      </c>
    </row>
    <row r="70" spans="2:7">
      <c r="B70" s="8">
        <v>3</v>
      </c>
      <c r="C70" s="8" t="s">
        <v>109</v>
      </c>
    </row>
    <row r="73" spans="2:7">
      <c r="B73" s="270" t="s">
        <v>263</v>
      </c>
      <c r="C73" s="270"/>
      <c r="F73" s="270" t="s">
        <v>264</v>
      </c>
      <c r="G73" s="270"/>
    </row>
    <row r="74" spans="2:7">
      <c r="B74" s="8">
        <v>1</v>
      </c>
      <c r="C74" s="8" t="s">
        <v>115</v>
      </c>
      <c r="F74" s="8">
        <v>1</v>
      </c>
      <c r="G74" s="8" t="s">
        <v>75</v>
      </c>
    </row>
    <row r="75" spans="2:7">
      <c r="B75" s="8">
        <v>2</v>
      </c>
      <c r="C75" s="8" t="s">
        <v>60</v>
      </c>
      <c r="F75" s="8">
        <v>2</v>
      </c>
      <c r="G75" s="8" t="s">
        <v>63</v>
      </c>
    </row>
    <row r="76" spans="2:7">
      <c r="B76" s="8">
        <v>3</v>
      </c>
      <c r="C76" s="8" t="s">
        <v>200</v>
      </c>
      <c r="F76" s="8">
        <v>3</v>
      </c>
      <c r="G76" s="8" t="s">
        <v>265</v>
      </c>
    </row>
    <row r="77" spans="2:7">
      <c r="F77" s="8">
        <v>4</v>
      </c>
      <c r="G77" s="8" t="s">
        <v>62</v>
      </c>
    </row>
  </sheetData>
  <mergeCells count="15">
    <mergeCell ref="B61:C61"/>
    <mergeCell ref="F61:G61"/>
    <mergeCell ref="B67:C67"/>
    <mergeCell ref="F67:G67"/>
    <mergeCell ref="B73:C73"/>
    <mergeCell ref="F73:G73"/>
    <mergeCell ref="B51:C51"/>
    <mergeCell ref="F51:G51"/>
    <mergeCell ref="B5:K5"/>
    <mergeCell ref="B37:G37"/>
    <mergeCell ref="B60:G60"/>
    <mergeCell ref="B38:C38"/>
    <mergeCell ref="F38:G38"/>
    <mergeCell ref="B45:C45"/>
    <mergeCell ref="F45:G45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7"/>
  <sheetViews>
    <sheetView topLeftCell="S1" workbookViewId="0">
      <selection activeCell="C30" sqref="C30"/>
    </sheetView>
  </sheetViews>
  <sheetFormatPr baseColWidth="10" defaultColWidth="11" defaultRowHeight="16"/>
  <cols>
    <col min="2" max="2" width="5.5" hidden="1" customWidth="1"/>
    <col min="3" max="3" width="23.33203125" customWidth="1"/>
    <col min="4" max="4" width="14.6640625" customWidth="1"/>
    <col min="7" max="7" width="20.6640625" customWidth="1"/>
    <col min="8" max="8" width="19" customWidth="1"/>
    <col min="9" max="9" width="17.33203125" customWidth="1"/>
    <col min="12" max="12" width="16.1640625" customWidth="1"/>
    <col min="13" max="13" width="19" customWidth="1"/>
    <col min="14" max="14" width="15.6640625" customWidth="1"/>
    <col min="18" max="18" width="22.83203125" customWidth="1"/>
    <col min="19" max="19" width="16.1640625" customWidth="1"/>
    <col min="23" max="23" width="24.6640625" customWidth="1"/>
    <col min="24" max="24" width="15.1640625" customWidth="1"/>
  </cols>
  <sheetData>
    <row r="1" spans="1:25" ht="19">
      <c r="A1" s="1" t="s">
        <v>65</v>
      </c>
    </row>
    <row r="2" spans="1:25" ht="19">
      <c r="A2" s="5" t="s">
        <v>66</v>
      </c>
    </row>
    <row r="4" spans="1:25" ht="19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9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9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9">
      <c r="A7" s="2" t="s">
        <v>0</v>
      </c>
      <c r="B7" s="3"/>
      <c r="C7" s="3"/>
      <c r="D7" s="4" t="s">
        <v>1</v>
      </c>
      <c r="E7" s="4" t="s">
        <v>2</v>
      </c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">
      <c r="A8" s="2" t="s">
        <v>6</v>
      </c>
      <c r="B8" s="2"/>
      <c r="C8" s="2"/>
      <c r="D8" s="2"/>
      <c r="E8" s="2">
        <v>1</v>
      </c>
      <c r="F8" s="2"/>
      <c r="G8" s="28"/>
      <c r="H8" s="3"/>
      <c r="I8" s="3"/>
      <c r="J8" s="3"/>
      <c r="K8" s="3"/>
      <c r="L8" s="2" t="s">
        <v>177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">
      <c r="A9" s="6" t="s">
        <v>9</v>
      </c>
      <c r="B9" s="7">
        <v>1</v>
      </c>
      <c r="C9" s="8" t="s">
        <v>75</v>
      </c>
      <c r="D9" s="9">
        <v>13.4</v>
      </c>
      <c r="E9" s="9">
        <v>1</v>
      </c>
      <c r="F9" s="10"/>
      <c r="G9" s="3"/>
      <c r="H9" s="3"/>
      <c r="I9" s="3"/>
      <c r="J9" s="3"/>
      <c r="K9" s="10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9">
      <c r="A10" s="14" t="s">
        <v>10</v>
      </c>
      <c r="B10" s="15">
        <v>6</v>
      </c>
      <c r="C10" s="8" t="s">
        <v>78</v>
      </c>
      <c r="D10" s="16">
        <v>9.16</v>
      </c>
      <c r="E10" s="16">
        <v>3</v>
      </c>
      <c r="F10" s="10"/>
      <c r="G10" s="3"/>
      <c r="H10" s="3"/>
      <c r="I10" s="3"/>
      <c r="J10" s="3"/>
      <c r="K10" s="1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9">
      <c r="A11" s="18" t="s">
        <v>11</v>
      </c>
      <c r="B11" s="7">
        <v>7</v>
      </c>
      <c r="C11" s="8" t="s">
        <v>79</v>
      </c>
      <c r="D11" s="9">
        <v>10.44</v>
      </c>
      <c r="E11" s="9">
        <v>2</v>
      </c>
      <c r="F11" s="10"/>
      <c r="G11" s="2" t="s">
        <v>12</v>
      </c>
      <c r="H11" s="3"/>
      <c r="I11" s="4" t="s">
        <v>1</v>
      </c>
      <c r="J11" s="4" t="s">
        <v>2</v>
      </c>
      <c r="K11" s="10"/>
      <c r="L11" s="3"/>
      <c r="M11" s="3"/>
      <c r="N11" s="3"/>
      <c r="O11" s="3"/>
      <c r="P11" s="3"/>
      <c r="Q11" s="2" t="s">
        <v>13</v>
      </c>
      <c r="R11" s="28"/>
      <c r="S11" s="4" t="s">
        <v>1</v>
      </c>
      <c r="T11" s="4" t="s">
        <v>2</v>
      </c>
      <c r="U11" s="3"/>
      <c r="V11" s="3"/>
      <c r="W11" s="3"/>
      <c r="X11" s="3"/>
      <c r="Y11" s="3"/>
    </row>
    <row r="12" spans="1:25" ht="19">
      <c r="A12" s="19" t="s">
        <v>14</v>
      </c>
      <c r="B12" s="20">
        <v>12</v>
      </c>
      <c r="C12" s="163"/>
      <c r="D12" s="22"/>
      <c r="E12" s="22"/>
      <c r="F12" s="10"/>
      <c r="G12" s="2" t="s">
        <v>15</v>
      </c>
      <c r="H12" s="2"/>
      <c r="I12" s="2"/>
      <c r="J12" s="2">
        <v>4</v>
      </c>
      <c r="K12" s="23"/>
      <c r="L12" s="2"/>
      <c r="M12" s="2"/>
      <c r="N12" s="2"/>
      <c r="O12" s="2"/>
      <c r="P12" s="2"/>
      <c r="Q12" s="2" t="s">
        <v>15</v>
      </c>
      <c r="R12" s="2"/>
      <c r="S12" s="2"/>
      <c r="T12" s="2">
        <v>7</v>
      </c>
      <c r="U12" s="3"/>
      <c r="V12" s="3"/>
      <c r="W12" s="3"/>
      <c r="X12" s="3"/>
      <c r="Y12" s="3"/>
    </row>
    <row r="13" spans="1:25" ht="19">
      <c r="A13" s="10"/>
      <c r="B13" s="10"/>
      <c r="C13" s="10"/>
      <c r="D13" s="10"/>
      <c r="E13" s="10"/>
      <c r="F13" s="10"/>
      <c r="G13" s="6" t="s">
        <v>9</v>
      </c>
      <c r="H13" s="12" t="str">
        <f>IF(E9=3,C9,(IF(E10=3,C10,(IF(E11=3,C11,(IF(E12=3,C12,3.1)))))))</f>
        <v>David Stretton</v>
      </c>
      <c r="I13" s="24">
        <v>7.33</v>
      </c>
      <c r="J13" s="9">
        <v>2</v>
      </c>
      <c r="K13" s="10"/>
      <c r="L13" s="23"/>
      <c r="M13" s="10"/>
      <c r="N13" s="10"/>
      <c r="O13" s="10"/>
      <c r="P13" s="3"/>
      <c r="Q13" s="6" t="s">
        <v>9</v>
      </c>
      <c r="R13" s="12" t="str">
        <f>IF(E9=1,C9,(IF(E10=1,C10,(IF(E11=1,C11,(IF(E12=1,C12,1.1)))))))</f>
        <v>Glenn Cochran</v>
      </c>
      <c r="S13" s="24">
        <v>12.56</v>
      </c>
      <c r="T13" s="9">
        <v>1</v>
      </c>
      <c r="U13" s="3"/>
      <c r="V13" s="3"/>
      <c r="W13" s="3"/>
      <c r="X13" s="3"/>
      <c r="Y13" s="3"/>
    </row>
    <row r="14" spans="1:25" ht="19">
      <c r="A14" s="2" t="s">
        <v>16</v>
      </c>
      <c r="B14" s="2"/>
      <c r="C14" s="2"/>
      <c r="D14" s="2"/>
      <c r="E14" s="2">
        <v>2</v>
      </c>
      <c r="F14" s="3"/>
      <c r="G14" s="14" t="s">
        <v>10</v>
      </c>
      <c r="H14" s="12" t="str">
        <f>IF(E15=4,C15,(IF(E16=4,C16,(IF(E17=4,C17,(IF(E18=4,C18,4.2)))))))</f>
        <v>Brett  Jones</v>
      </c>
      <c r="I14" s="25">
        <v>11.2</v>
      </c>
      <c r="J14" s="16">
        <v>1</v>
      </c>
      <c r="K14" s="3"/>
      <c r="L14" s="2" t="s">
        <v>77</v>
      </c>
      <c r="M14" s="2"/>
      <c r="N14" s="4" t="s">
        <v>1</v>
      </c>
      <c r="O14" s="4" t="s">
        <v>2</v>
      </c>
      <c r="P14" s="3"/>
      <c r="Q14" s="14" t="s">
        <v>10</v>
      </c>
      <c r="R14" s="26" t="str">
        <f>IF(E9=2,C9,(IF(E10=2,C10,(IF(E11=2,C11,(IF(E12=2,C12,2.1)))))))</f>
        <v>Tim Radford</v>
      </c>
      <c r="S14" s="25">
        <v>4.7300000000000004</v>
      </c>
      <c r="T14" s="16">
        <v>4</v>
      </c>
      <c r="U14" s="3"/>
      <c r="V14" s="27" t="s">
        <v>17</v>
      </c>
      <c r="W14" s="28"/>
      <c r="X14" s="4" t="s">
        <v>1</v>
      </c>
      <c r="Y14" s="4" t="s">
        <v>2</v>
      </c>
    </row>
    <row r="15" spans="1:25" ht="19">
      <c r="A15" s="6" t="s">
        <v>9</v>
      </c>
      <c r="B15" s="13">
        <v>3</v>
      </c>
      <c r="C15" s="8" t="s">
        <v>61</v>
      </c>
      <c r="D15" s="29">
        <v>9.6</v>
      </c>
      <c r="E15" s="13">
        <v>2</v>
      </c>
      <c r="F15" s="10"/>
      <c r="G15" s="18" t="s">
        <v>11</v>
      </c>
      <c r="H15" s="12" t="str">
        <f>IF(E21=4,C21,(IF(E22=4,C22,(IF(E23=4,C23,(IF(E24=4,C24,4.3)))))))</f>
        <v>Michael Morgan</v>
      </c>
      <c r="I15" s="24">
        <v>5.3</v>
      </c>
      <c r="J15" s="9">
        <v>3</v>
      </c>
      <c r="K15" s="10"/>
      <c r="L15" s="27" t="s">
        <v>15</v>
      </c>
      <c r="M15" s="2"/>
      <c r="N15" s="2"/>
      <c r="O15" s="2">
        <v>6</v>
      </c>
      <c r="P15" s="3"/>
      <c r="Q15" s="18" t="s">
        <v>11</v>
      </c>
      <c r="R15" s="12" t="str">
        <f>IF(E15=2,C15,(IF(E16=2,C16,(IF(E17=2,C17,(IF(E18=2,C18,2.2)))))))</f>
        <v>Richard Finlay-Jones</v>
      </c>
      <c r="S15" s="24">
        <v>11.14</v>
      </c>
      <c r="T15" s="9">
        <v>2</v>
      </c>
      <c r="U15" s="3"/>
      <c r="V15" s="27"/>
      <c r="W15" s="27"/>
      <c r="X15" s="27"/>
      <c r="Y15" s="2">
        <v>9</v>
      </c>
    </row>
    <row r="16" spans="1:25" ht="19">
      <c r="A16" s="14" t="s">
        <v>10</v>
      </c>
      <c r="B16" s="7">
        <v>4</v>
      </c>
      <c r="C16" s="8" t="s">
        <v>166</v>
      </c>
      <c r="D16" s="30">
        <v>8.16</v>
      </c>
      <c r="E16" s="7">
        <v>3</v>
      </c>
      <c r="F16" s="10"/>
      <c r="G16" s="10"/>
      <c r="H16" s="35"/>
      <c r="I16" s="35"/>
      <c r="J16" s="10"/>
      <c r="K16" s="10"/>
      <c r="L16" s="6" t="s">
        <v>9</v>
      </c>
      <c r="M16" s="11" t="str">
        <f>IF(J13=1,H13,(IF(J14=1,H14,(IF(J15=1,H15,1.4)))))</f>
        <v>Brett  Jones</v>
      </c>
      <c r="N16" s="12">
        <v>6.23</v>
      </c>
      <c r="O16" s="34">
        <v>3</v>
      </c>
      <c r="P16" s="3"/>
      <c r="Q16" s="19" t="s">
        <v>14</v>
      </c>
      <c r="R16" s="21" t="str">
        <f>IF(O16=1,M16,(IF(O17=1,M17,(IF(O18=1,M18,(IF(O19=1,M19,1.6)))))))</f>
        <v>David Stretton</v>
      </c>
      <c r="S16" s="32">
        <v>8.1999999999999993</v>
      </c>
      <c r="T16" s="22">
        <v>3</v>
      </c>
      <c r="U16" s="3"/>
      <c r="V16" s="6" t="s">
        <v>9</v>
      </c>
      <c r="W16" s="12" t="str">
        <f>IF(T13=1,R13,(IF(T14=1,R14,(IF(T15=1,R15,(IF(T16=1,R16,1.7)))))))</f>
        <v>Glenn Cochran</v>
      </c>
      <c r="X16" s="33">
        <v>12.8</v>
      </c>
      <c r="Y16" s="34">
        <v>1</v>
      </c>
    </row>
    <row r="17" spans="1:25" ht="19">
      <c r="A17" s="18" t="s">
        <v>11</v>
      </c>
      <c r="B17" s="7">
        <v>9</v>
      </c>
      <c r="C17" s="96" t="s">
        <v>80</v>
      </c>
      <c r="D17" s="30">
        <v>7.47</v>
      </c>
      <c r="E17" s="7">
        <v>4</v>
      </c>
      <c r="F17" s="10"/>
      <c r="G17" s="10"/>
      <c r="H17" s="35"/>
      <c r="I17" s="35"/>
      <c r="J17" s="10"/>
      <c r="K17" s="10"/>
      <c r="L17" s="14" t="s">
        <v>10</v>
      </c>
      <c r="M17" s="17" t="str">
        <f>IF(J13=2,H13,(IF(J14=2,H14,(IF(J15=2,H15,2.4)))))</f>
        <v>David Stretton</v>
      </c>
      <c r="N17" s="12">
        <v>12</v>
      </c>
      <c r="O17" s="8">
        <v>1</v>
      </c>
      <c r="P17" s="3"/>
      <c r="Q17" s="10"/>
      <c r="R17" s="35"/>
      <c r="S17" s="35"/>
      <c r="T17" s="10"/>
      <c r="U17" s="3"/>
      <c r="V17" s="14" t="s">
        <v>10</v>
      </c>
      <c r="W17" s="12" t="str">
        <f>IF(T13=2,R13,(IF(T14=2,R14,(IF(T15=2,R15,(IF(T16=2,R16,2.7)))))))</f>
        <v>Richard Finlay-Jones</v>
      </c>
      <c r="X17" s="12">
        <v>6.03</v>
      </c>
      <c r="Y17" s="8">
        <v>3</v>
      </c>
    </row>
    <row r="18" spans="1:25" ht="19">
      <c r="A18" s="19" t="s">
        <v>14</v>
      </c>
      <c r="B18" s="20">
        <v>10</v>
      </c>
      <c r="C18" s="8" t="s">
        <v>81</v>
      </c>
      <c r="D18" s="36">
        <v>9.9700000000000006</v>
      </c>
      <c r="E18" s="20">
        <v>1</v>
      </c>
      <c r="F18" s="10"/>
      <c r="G18" s="10"/>
      <c r="H18" s="35"/>
      <c r="I18" s="35"/>
      <c r="J18" s="10"/>
      <c r="K18" s="3"/>
      <c r="L18" s="18" t="s">
        <v>11</v>
      </c>
      <c r="M18" s="17" t="s">
        <v>166</v>
      </c>
      <c r="N18" s="12">
        <v>8.0399999999999991</v>
      </c>
      <c r="O18" s="38">
        <v>2</v>
      </c>
      <c r="P18" s="3"/>
      <c r="Q18" s="2" t="s">
        <v>19</v>
      </c>
      <c r="R18" s="37"/>
      <c r="S18" s="37"/>
      <c r="T18" s="2">
        <v>8</v>
      </c>
      <c r="U18" s="3"/>
      <c r="V18" s="18" t="s">
        <v>11</v>
      </c>
      <c r="W18" s="12" t="str">
        <f>IF(T19=1,R19,(IF(T20=1,R20,(IF(T21=1,R21,(IF(T22=1,R22,1.8)))))))</f>
        <v>Adam Robinson</v>
      </c>
      <c r="X18" s="21">
        <v>11.57</v>
      </c>
      <c r="Y18" s="38">
        <v>2</v>
      </c>
    </row>
    <row r="19" spans="1:25" ht="19">
      <c r="A19" s="10"/>
      <c r="B19" s="10"/>
      <c r="C19" s="10"/>
      <c r="D19" s="10"/>
      <c r="E19" s="10"/>
      <c r="F19" s="10"/>
      <c r="G19" s="2" t="s">
        <v>19</v>
      </c>
      <c r="H19" s="2" t="s">
        <v>175</v>
      </c>
      <c r="I19" s="2"/>
      <c r="J19" s="2">
        <v>5</v>
      </c>
      <c r="K19" s="3"/>
      <c r="L19" s="19" t="s">
        <v>14</v>
      </c>
      <c r="M19" s="95" t="s">
        <v>63</v>
      </c>
      <c r="N19" s="12">
        <v>4.53</v>
      </c>
      <c r="O19" s="38">
        <v>4</v>
      </c>
      <c r="P19" s="3"/>
      <c r="Q19" s="6" t="s">
        <v>9</v>
      </c>
      <c r="R19" s="11" t="str">
        <f>IF(E15=1,C15,(IF(E16=1,C16,(IF(E17=1,C17,(IF(E18=1,C18,1.2)))))))</f>
        <v>Danny Jeffries</v>
      </c>
      <c r="S19" s="12">
        <v>6.67</v>
      </c>
      <c r="T19" s="13">
        <v>3</v>
      </c>
      <c r="U19" s="3"/>
      <c r="V19" s="19" t="s">
        <v>14</v>
      </c>
      <c r="W19" s="12" t="str">
        <f>IF(T19=2,R19,(IF(T20=2,R20,(IF(T21=2,R21,(IF(T22=2,R22,2.8)))))))</f>
        <v>Jason McManus</v>
      </c>
      <c r="X19" s="21">
        <v>4.9000000000000004</v>
      </c>
      <c r="Y19" s="38">
        <v>4</v>
      </c>
    </row>
    <row r="20" spans="1:25" ht="19">
      <c r="A20" s="2" t="s">
        <v>20</v>
      </c>
      <c r="B20" s="2"/>
      <c r="C20" s="2"/>
      <c r="D20" s="2"/>
      <c r="E20" s="2">
        <v>3</v>
      </c>
      <c r="F20" s="3"/>
      <c r="G20" s="6" t="s">
        <v>9</v>
      </c>
      <c r="H20" s="12">
        <f>IF(E9=4,C9,(IF(E10=4,C10,(IF(E11=4,C11,(IF(E12=4,C12,4.1)))))))</f>
        <v>4.0999999999999996</v>
      </c>
      <c r="I20" s="33"/>
      <c r="J20" s="13"/>
      <c r="K20" s="3"/>
      <c r="L20" s="3"/>
      <c r="M20" s="3"/>
      <c r="N20" s="3"/>
      <c r="O20" s="3"/>
      <c r="P20" s="3"/>
      <c r="Q20" s="14" t="s">
        <v>10</v>
      </c>
      <c r="R20" s="17" t="str">
        <f>IF(E21=1,C21,(IF(E22=1,C22,(IF(E23=1,C23,(IF(E24=1,C24,1.3)))))))</f>
        <v>Adam Robinson</v>
      </c>
      <c r="S20" s="12">
        <v>15</v>
      </c>
      <c r="T20" s="7">
        <v>1</v>
      </c>
      <c r="U20" s="3"/>
      <c r="V20" s="28"/>
      <c r="W20" s="28"/>
      <c r="X20" s="28"/>
      <c r="Y20" s="28"/>
    </row>
    <row r="21" spans="1:25" ht="19">
      <c r="A21" s="6" t="s">
        <v>9</v>
      </c>
      <c r="B21" s="13">
        <v>2</v>
      </c>
      <c r="C21" s="8" t="s">
        <v>82</v>
      </c>
      <c r="D21" s="29">
        <v>16.600000000000001</v>
      </c>
      <c r="E21" s="13">
        <v>1</v>
      </c>
      <c r="F21" s="10"/>
      <c r="G21" s="14" t="s">
        <v>10</v>
      </c>
      <c r="H21" s="12" t="str">
        <f>IF(E15=3,C15,(IF(E16=3,C16,(IF(E17=3,C17,(IF(E18=3,C18,3.2)))))))</f>
        <v>Jason McManus</v>
      </c>
      <c r="I21" s="12"/>
      <c r="J21" s="7"/>
      <c r="K21" s="3"/>
      <c r="L21" s="3"/>
      <c r="M21" s="3"/>
      <c r="N21" s="3"/>
      <c r="O21" s="3"/>
      <c r="P21" s="3"/>
      <c r="Q21" s="18" t="s">
        <v>11</v>
      </c>
      <c r="R21" s="17" t="str">
        <f>IF(E21=2,C21,(IF(E22=2,C22,(IF(E23=2,C23,(IF(E24=2,C24,2.3)))))))</f>
        <v>Glenn  Birchall</v>
      </c>
      <c r="S21" s="12">
        <v>4.8</v>
      </c>
      <c r="T21" s="7">
        <v>4</v>
      </c>
      <c r="U21" s="3"/>
      <c r="V21" s="3"/>
      <c r="W21" s="3"/>
      <c r="X21" s="3"/>
      <c r="Y21" s="3"/>
    </row>
    <row r="22" spans="1:25" ht="19">
      <c r="A22" s="14" t="s">
        <v>10</v>
      </c>
      <c r="B22" s="7">
        <v>5</v>
      </c>
      <c r="C22" s="8" t="s">
        <v>63</v>
      </c>
      <c r="D22" s="30">
        <v>6.8</v>
      </c>
      <c r="E22" s="7">
        <v>3</v>
      </c>
      <c r="F22" s="10"/>
      <c r="G22" s="18" t="s">
        <v>11</v>
      </c>
      <c r="H22" s="12" t="str">
        <f>IF(E21=3,C21,(IF(E22=3,C22,(IF(E23=3,C23,(IF(E24=3,C24,3.3)))))))</f>
        <v>Robert Scott</v>
      </c>
      <c r="I22" s="12"/>
      <c r="J22" s="7"/>
      <c r="K22" s="10"/>
      <c r="L22" s="3"/>
      <c r="M22" s="3"/>
      <c r="N22" s="3"/>
      <c r="O22" s="3"/>
      <c r="P22" s="3"/>
      <c r="Q22" s="19" t="s">
        <v>14</v>
      </c>
      <c r="R22" s="95" t="str">
        <f>IF(O16=2,M16,(IF(O17=2,M17,(IF(O18=2,M18,(IF(O19=2,M19,2.6)))))))</f>
        <v>Jason McManus</v>
      </c>
      <c r="S22" s="12">
        <v>7.93</v>
      </c>
      <c r="T22" s="20">
        <v>2</v>
      </c>
      <c r="U22" s="3"/>
      <c r="V22" s="3"/>
      <c r="W22" s="3"/>
      <c r="X22" s="3"/>
      <c r="Y22" s="3"/>
    </row>
    <row r="23" spans="1:25" ht="19">
      <c r="A23" s="18" t="s">
        <v>11</v>
      </c>
      <c r="B23" s="7">
        <v>8</v>
      </c>
      <c r="C23" s="8" t="s">
        <v>76</v>
      </c>
      <c r="D23" s="30">
        <v>4.16</v>
      </c>
      <c r="E23" s="7">
        <v>4</v>
      </c>
      <c r="F23" s="10"/>
      <c r="G23" s="3"/>
      <c r="H23" s="3"/>
      <c r="I23" s="3"/>
      <c r="J23" s="3"/>
      <c r="K23" s="1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9">
      <c r="A24" s="43" t="s">
        <v>14</v>
      </c>
      <c r="B24" s="7">
        <v>11</v>
      </c>
      <c r="C24" s="96" t="s">
        <v>83</v>
      </c>
      <c r="D24" s="30">
        <v>9.07</v>
      </c>
      <c r="E24" s="7">
        <v>2</v>
      </c>
      <c r="F24" s="10"/>
      <c r="G24" s="3"/>
      <c r="H24" s="3"/>
      <c r="I24" s="3"/>
      <c r="J24" s="3"/>
      <c r="K24" s="1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9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9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9">
      <c r="A27" s="52"/>
      <c r="B27" s="52"/>
      <c r="C27" s="52"/>
      <c r="D27" s="52"/>
      <c r="E27" s="52"/>
      <c r="F27" s="52"/>
      <c r="G27" s="52"/>
      <c r="H27" s="242"/>
      <c r="I27" s="24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ht="19">
      <c r="A28" s="51"/>
      <c r="B28" s="86"/>
      <c r="C28" s="85"/>
      <c r="D28" s="86"/>
      <c r="E28" s="86"/>
      <c r="F28" s="52"/>
      <c r="G28" s="52"/>
      <c r="H28" s="28"/>
      <c r="I28" s="28"/>
      <c r="J28" s="52"/>
      <c r="K28" s="52"/>
      <c r="L28" s="74"/>
      <c r="M28" s="85"/>
      <c r="N28" s="85"/>
      <c r="O28" s="86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ht="19">
      <c r="A29" s="52"/>
      <c r="B29" s="52"/>
      <c r="C29" s="52"/>
      <c r="D29" s="52"/>
      <c r="E29" s="52"/>
      <c r="F29" s="52"/>
      <c r="G29" s="52"/>
      <c r="H29" s="242"/>
      <c r="I29" s="242"/>
      <c r="J29" s="52"/>
      <c r="K29" s="52"/>
      <c r="L29" s="51"/>
      <c r="M29" s="85"/>
      <c r="N29" s="85"/>
      <c r="O29" s="86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25" ht="19">
      <c r="A30" s="52"/>
      <c r="B30" s="52"/>
      <c r="C30" s="52"/>
      <c r="D30" s="52"/>
      <c r="E30" s="52"/>
      <c r="F30" s="52"/>
      <c r="G30" s="52"/>
      <c r="H30" s="28"/>
      <c r="I30" s="28"/>
      <c r="J30" s="52"/>
      <c r="K30" s="52"/>
      <c r="L30" s="51"/>
      <c r="M30" s="85"/>
      <c r="N30" s="85"/>
      <c r="O30" s="86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25" ht="19">
      <c r="A31" s="28"/>
      <c r="B31" s="28"/>
      <c r="C31" s="28"/>
      <c r="D31" s="28"/>
      <c r="E31" s="28"/>
      <c r="F31" s="28"/>
      <c r="G31" s="28"/>
      <c r="H31" s="241"/>
      <c r="I31" s="241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9">
      <c r="A32" s="28"/>
      <c r="B32" s="28"/>
      <c r="C32" s="28"/>
      <c r="D32" s="28"/>
      <c r="E32" s="28"/>
      <c r="F32" s="28"/>
      <c r="G32" s="28"/>
      <c r="H32" s="242"/>
      <c r="I32" s="242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9">
      <c r="A33" s="28"/>
      <c r="B33" s="28"/>
      <c r="C33" s="28"/>
      <c r="D33" s="28"/>
      <c r="E33" s="28"/>
      <c r="F33" s="28"/>
      <c r="G33" s="28"/>
      <c r="H33" s="242"/>
      <c r="I33" s="242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9">
      <c r="A34" s="28"/>
      <c r="B34" s="28"/>
      <c r="C34" s="28"/>
      <c r="D34" s="28"/>
      <c r="E34" s="28"/>
      <c r="F34" s="28"/>
      <c r="G34" s="28"/>
      <c r="H34" s="242"/>
      <c r="I34" s="242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6" spans="1:25">
      <c r="H36" s="90"/>
      <c r="I36" s="90"/>
    </row>
    <row r="37" spans="1:25">
      <c r="H37" s="91"/>
      <c r="I37" s="9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7"/>
  <sheetViews>
    <sheetView topLeftCell="Q1" workbookViewId="0">
      <selection activeCell="X31" sqref="X31"/>
    </sheetView>
  </sheetViews>
  <sheetFormatPr baseColWidth="10" defaultColWidth="11" defaultRowHeight="16"/>
  <cols>
    <col min="2" max="2" width="4.6640625" hidden="1" customWidth="1"/>
    <col min="3" max="3" width="23" customWidth="1"/>
    <col min="4" max="4" width="18.1640625" style="164" customWidth="1"/>
    <col min="7" max="7" width="26.6640625" customWidth="1"/>
    <col min="8" max="8" width="20.5" customWidth="1"/>
    <col min="9" max="9" width="16" customWidth="1"/>
    <col min="12" max="12" width="15.1640625" customWidth="1"/>
    <col min="13" max="13" width="20.83203125" customWidth="1"/>
    <col min="14" max="14" width="19.6640625" customWidth="1"/>
    <col min="18" max="18" width="22.1640625" customWidth="1"/>
    <col min="19" max="19" width="15" customWidth="1"/>
    <col min="23" max="23" width="20.5" customWidth="1"/>
    <col min="24" max="24" width="15.83203125" customWidth="1"/>
  </cols>
  <sheetData>
    <row r="1" spans="1:25" ht="19">
      <c r="A1" s="1" t="s">
        <v>65</v>
      </c>
      <c r="B1" s="28"/>
      <c r="C1" s="28"/>
      <c r="D1" s="17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9">
      <c r="A2" s="5" t="s">
        <v>67</v>
      </c>
      <c r="B2" s="28"/>
      <c r="C2" s="28"/>
      <c r="D2" s="178"/>
      <c r="E2" s="28"/>
      <c r="F2" s="28"/>
      <c r="G2" s="28"/>
      <c r="H2" s="28"/>
      <c r="I2" s="28"/>
      <c r="J2" s="28"/>
      <c r="K2" s="28"/>
      <c r="L2" s="5" t="s">
        <v>176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9">
      <c r="A3" s="28"/>
      <c r="B3" s="28"/>
      <c r="C3" s="28"/>
      <c r="D3" s="17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19">
      <c r="A4" s="28"/>
      <c r="B4" s="28"/>
      <c r="C4" s="28"/>
      <c r="D4" s="17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9">
      <c r="A5" s="2" t="s">
        <v>0</v>
      </c>
      <c r="B5" s="3"/>
      <c r="C5" s="3"/>
      <c r="D5" s="4" t="s">
        <v>1</v>
      </c>
      <c r="E5" s="4" t="s">
        <v>2</v>
      </c>
      <c r="F5" s="2"/>
      <c r="G5" s="3"/>
      <c r="H5" s="3"/>
      <c r="I5" s="3"/>
      <c r="J5" s="3"/>
      <c r="K5" s="3"/>
      <c r="L5" s="2" t="s">
        <v>3</v>
      </c>
      <c r="M5" s="3"/>
      <c r="N5" s="2" t="s">
        <v>4</v>
      </c>
      <c r="O5" s="5" t="s">
        <v>5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9">
      <c r="A6" s="2" t="s">
        <v>6</v>
      </c>
      <c r="B6" s="2"/>
      <c r="C6" s="2"/>
      <c r="D6" s="37"/>
      <c r="E6" s="2">
        <v>1</v>
      </c>
      <c r="F6" s="2"/>
      <c r="G6" s="3"/>
      <c r="H6" s="3"/>
      <c r="I6" s="3"/>
      <c r="J6" s="3"/>
      <c r="K6" s="3"/>
      <c r="L6" s="2" t="s">
        <v>7</v>
      </c>
      <c r="M6" s="2" t="s">
        <v>8</v>
      </c>
      <c r="N6" s="2"/>
      <c r="O6" s="2">
        <v>7</v>
      </c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">
      <c r="A7" s="6" t="s">
        <v>9</v>
      </c>
      <c r="B7" s="7">
        <v>1</v>
      </c>
      <c r="C7" s="8" t="s">
        <v>84</v>
      </c>
      <c r="D7" s="24">
        <v>13.67</v>
      </c>
      <c r="E7" s="9">
        <v>1</v>
      </c>
      <c r="F7" s="10"/>
      <c r="G7" s="2"/>
      <c r="H7" s="3"/>
      <c r="I7" s="3"/>
      <c r="J7" s="3"/>
      <c r="K7" s="10"/>
      <c r="L7" s="6" t="s">
        <v>9</v>
      </c>
      <c r="M7" s="11" t="str">
        <f>IF(E7=1,C7,(IF(E8=1,C8,(IF(E9=1,C9,(IF(E10=1,C10,1.1)))))))</f>
        <v>Glenn Turner</v>
      </c>
      <c r="N7" s="172" t="s">
        <v>174</v>
      </c>
      <c r="O7" s="173" t="s">
        <v>174</v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">
      <c r="A8" s="14" t="s">
        <v>10</v>
      </c>
      <c r="B8" s="15">
        <v>8</v>
      </c>
      <c r="C8" s="8" t="s">
        <v>86</v>
      </c>
      <c r="D8" s="25">
        <v>5.9</v>
      </c>
      <c r="E8" s="16">
        <v>4</v>
      </c>
      <c r="F8" s="10"/>
      <c r="G8" s="3"/>
      <c r="H8" s="3"/>
      <c r="I8" s="3"/>
      <c r="J8" s="3"/>
      <c r="K8" s="10"/>
      <c r="L8" s="14" t="s">
        <v>10</v>
      </c>
      <c r="M8" s="17" t="str">
        <f>IF(E13=2,C13,(IF(E14=2,C14,(IF(E15=2,C16,(IF(E16=2,C15,2.2)))))))</f>
        <v>Gareth Grant</v>
      </c>
      <c r="N8" s="12">
        <v>7</v>
      </c>
      <c r="O8" s="7">
        <v>1</v>
      </c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">
      <c r="A9" s="18" t="s">
        <v>11</v>
      </c>
      <c r="B9" s="7">
        <v>9</v>
      </c>
      <c r="C9" s="8" t="s">
        <v>87</v>
      </c>
      <c r="D9" s="24">
        <v>12.23</v>
      </c>
      <c r="E9" s="9">
        <v>2</v>
      </c>
      <c r="F9" s="10"/>
      <c r="G9" s="2" t="s">
        <v>12</v>
      </c>
      <c r="H9" s="3"/>
      <c r="I9" s="4" t="s">
        <v>1</v>
      </c>
      <c r="J9" s="4" t="s">
        <v>2</v>
      </c>
      <c r="K9" s="10"/>
      <c r="L9" s="18" t="s">
        <v>11</v>
      </c>
      <c r="M9" s="17" t="str">
        <f>IF(J11=2,H11,(IF(J12=2,H12,(IF(J13=2,H13,(IF(J14=2,H14,2.5)))))))</f>
        <v xml:space="preserve">Jason Barbour </v>
      </c>
      <c r="N9" s="12">
        <v>2.4300000000000002</v>
      </c>
      <c r="O9" s="7">
        <v>2</v>
      </c>
      <c r="P9" s="3"/>
      <c r="Q9" s="2" t="s">
        <v>13</v>
      </c>
      <c r="R9" s="28"/>
      <c r="S9" s="4" t="s">
        <v>1</v>
      </c>
      <c r="T9" s="4" t="s">
        <v>2</v>
      </c>
      <c r="U9" s="3"/>
      <c r="V9" s="3"/>
      <c r="W9" s="3"/>
      <c r="X9" s="3"/>
      <c r="Y9" s="3"/>
    </row>
    <row r="10" spans="1:25" ht="19">
      <c r="A10" s="19" t="s">
        <v>14</v>
      </c>
      <c r="B10" s="20">
        <v>16</v>
      </c>
      <c r="C10" s="163" t="s">
        <v>82</v>
      </c>
      <c r="D10" s="32">
        <v>12.1</v>
      </c>
      <c r="E10" s="22">
        <v>3</v>
      </c>
      <c r="F10" s="10"/>
      <c r="G10" s="2" t="s">
        <v>15</v>
      </c>
      <c r="H10" s="2"/>
      <c r="I10" s="2"/>
      <c r="J10" s="2">
        <v>5</v>
      </c>
      <c r="K10" s="23"/>
      <c r="L10" s="3"/>
      <c r="M10" s="3"/>
      <c r="N10" s="3"/>
      <c r="O10" s="3"/>
      <c r="P10" s="2"/>
      <c r="Q10" s="2" t="s">
        <v>15</v>
      </c>
      <c r="R10" s="2"/>
      <c r="S10" s="2"/>
      <c r="T10" s="2">
        <v>11</v>
      </c>
      <c r="U10" s="3"/>
      <c r="V10" s="3"/>
      <c r="W10" s="3"/>
      <c r="X10" s="3"/>
      <c r="Y10" s="3"/>
    </row>
    <row r="11" spans="1:25" ht="19">
      <c r="A11" s="10"/>
      <c r="B11" s="10"/>
      <c r="C11" s="10"/>
      <c r="D11" s="35"/>
      <c r="E11" s="10"/>
      <c r="F11" s="10"/>
      <c r="G11" s="6" t="s">
        <v>9</v>
      </c>
      <c r="H11" s="12" t="str">
        <f>IF(E7=3,C7,(IF(E8=3,C8,(IF(E9=3,C9,(IF(E10=3,C10,3.1)))))))</f>
        <v>Adam Robinson</v>
      </c>
      <c r="I11" s="24">
        <v>14.13</v>
      </c>
      <c r="J11" s="9">
        <v>1</v>
      </c>
      <c r="K11" s="10"/>
      <c r="L11" s="3"/>
      <c r="M11" s="3"/>
      <c r="N11" s="3"/>
      <c r="O11" s="3"/>
      <c r="P11" s="3"/>
      <c r="Q11" s="6" t="s">
        <v>9</v>
      </c>
      <c r="R11" s="12" t="str">
        <f>IF(O7=1,M7,(IF(O8=1,M8,(IF(O9=1,M9,1.7)))))</f>
        <v>Gareth Grant</v>
      </c>
      <c r="S11" s="24">
        <v>9.94</v>
      </c>
      <c r="T11" s="9">
        <v>1</v>
      </c>
      <c r="U11" s="3"/>
      <c r="V11" s="3"/>
      <c r="W11" s="3"/>
      <c r="X11" s="3"/>
      <c r="Y11" s="3"/>
    </row>
    <row r="12" spans="1:25" ht="19">
      <c r="A12" s="2" t="s">
        <v>16</v>
      </c>
      <c r="B12" s="2"/>
      <c r="C12" s="2"/>
      <c r="D12" s="37"/>
      <c r="E12" s="2">
        <v>2</v>
      </c>
      <c r="F12" s="3"/>
      <c r="G12" s="14" t="s">
        <v>10</v>
      </c>
      <c r="H12" s="12" t="str">
        <f>IF(E7=4,C7,(IF(E8=4,C8,(IF(E9=4,C9,(IF(E10=4,C10,4.1)))))))</f>
        <v>David Thompson</v>
      </c>
      <c r="I12" s="25">
        <v>7.73</v>
      </c>
      <c r="J12" s="16">
        <v>3</v>
      </c>
      <c r="K12" s="3"/>
      <c r="L12" s="3"/>
      <c r="M12" s="3"/>
      <c r="N12" s="3"/>
      <c r="O12" s="3"/>
      <c r="P12" s="3"/>
      <c r="Q12" s="14" t="s">
        <v>10</v>
      </c>
      <c r="R12" s="26" t="s">
        <v>82</v>
      </c>
      <c r="S12" s="25">
        <v>9.9</v>
      </c>
      <c r="T12" s="16">
        <v>2</v>
      </c>
      <c r="U12" s="3"/>
      <c r="V12" s="27" t="s">
        <v>17</v>
      </c>
      <c r="W12" s="28"/>
      <c r="X12" s="4" t="s">
        <v>1</v>
      </c>
      <c r="Y12" s="4" t="s">
        <v>2</v>
      </c>
    </row>
    <row r="13" spans="1:25" ht="19">
      <c r="A13" s="6" t="s">
        <v>9</v>
      </c>
      <c r="B13" s="13">
        <v>4</v>
      </c>
      <c r="C13" s="96" t="s">
        <v>88</v>
      </c>
      <c r="D13" s="11">
        <v>12.03</v>
      </c>
      <c r="E13" s="13">
        <v>1</v>
      </c>
      <c r="F13" s="10"/>
      <c r="G13" s="18" t="s">
        <v>11</v>
      </c>
      <c r="H13" s="12" t="str">
        <f>IF(E13=3,C13,(IF(E14=3,C14,(IF(E15=3,C15,(IF(E16=3,C16,3.2)))))))</f>
        <v xml:space="preserve">Jason Barbour </v>
      </c>
      <c r="I13" s="24">
        <v>9.8000000000000007</v>
      </c>
      <c r="J13" s="9">
        <v>2</v>
      </c>
      <c r="K13" s="10"/>
      <c r="L13" s="2" t="s">
        <v>18</v>
      </c>
      <c r="M13" s="2" t="s">
        <v>8</v>
      </c>
      <c r="N13" s="2"/>
      <c r="O13" s="2">
        <v>8</v>
      </c>
      <c r="P13" s="3"/>
      <c r="Q13" s="18" t="s">
        <v>11</v>
      </c>
      <c r="R13" s="12" t="s">
        <v>182</v>
      </c>
      <c r="S13" s="24">
        <v>7.77</v>
      </c>
      <c r="T13" s="9">
        <v>3</v>
      </c>
      <c r="U13" s="3"/>
      <c r="V13" s="27"/>
      <c r="W13" s="27"/>
      <c r="X13" s="27"/>
      <c r="Y13" s="2">
        <v>13</v>
      </c>
    </row>
    <row r="14" spans="1:25" ht="19">
      <c r="A14" s="14" t="s">
        <v>10</v>
      </c>
      <c r="B14" s="7">
        <v>5</v>
      </c>
      <c r="C14" s="96" t="s">
        <v>89</v>
      </c>
      <c r="D14" s="17">
        <v>11.2</v>
      </c>
      <c r="E14" s="7">
        <v>2</v>
      </c>
      <c r="F14" s="10"/>
      <c r="G14" s="19" t="s">
        <v>14</v>
      </c>
      <c r="H14" s="31" t="str">
        <f>IF(E13=4,C13,(IF(E14=4,C14,(IF(E15=4,C15,(IF(E16=4,C16,4.2)))))))</f>
        <v>Dean McSporran</v>
      </c>
      <c r="I14" s="12">
        <v>4.83</v>
      </c>
      <c r="J14" s="7">
        <v>4</v>
      </c>
      <c r="K14" s="10"/>
      <c r="L14" s="6" t="s">
        <v>9</v>
      </c>
      <c r="M14" s="11" t="str">
        <f>IF(E7=2,C7,(IF(E8=2,C8,(IF(E9=2,C9,(IF(E10=2,C10,2.1)))))))</f>
        <v>Matthew Russell</v>
      </c>
      <c r="N14" s="12">
        <v>7.26</v>
      </c>
      <c r="O14" s="13">
        <v>3</v>
      </c>
      <c r="P14" s="3"/>
      <c r="Q14" s="19" t="s">
        <v>14</v>
      </c>
      <c r="R14" s="21" t="str">
        <f>IF(O14=2,M14,(IF(O15=2,M15,(IF(O16=2,M16,2.8)))))</f>
        <v>Blair Moore</v>
      </c>
      <c r="S14" s="32">
        <v>7.23</v>
      </c>
      <c r="T14" s="22">
        <v>4</v>
      </c>
      <c r="U14" s="3"/>
      <c r="V14" s="6" t="s">
        <v>9</v>
      </c>
      <c r="W14" s="12" t="str">
        <f>IF(T11=1,R11,(IF(T12=1,R12,(IF(T13=1,R13,(IF(T14=1,R14,1.11)))))))</f>
        <v>Gareth Grant</v>
      </c>
      <c r="X14" s="33">
        <v>11.27</v>
      </c>
      <c r="Y14" s="34">
        <v>3</v>
      </c>
    </row>
    <row r="15" spans="1:25" ht="19">
      <c r="A15" s="18" t="s">
        <v>11</v>
      </c>
      <c r="B15" s="7">
        <v>12</v>
      </c>
      <c r="C15" s="8" t="s">
        <v>90</v>
      </c>
      <c r="D15" s="17">
        <v>6.8</v>
      </c>
      <c r="E15" s="7">
        <v>3</v>
      </c>
      <c r="F15" s="10"/>
      <c r="G15" s="10"/>
      <c r="H15" s="35"/>
      <c r="I15" s="35"/>
      <c r="J15" s="10"/>
      <c r="K15" s="10"/>
      <c r="L15" s="14" t="s">
        <v>10</v>
      </c>
      <c r="M15" s="17" t="str">
        <f>IF(E13=1,C13,(IF(E14=1,C14,(IF(E15=1,C15,(IF(E16=1,C16,1.2)))))))</f>
        <v>Blair Moore</v>
      </c>
      <c r="N15" s="12">
        <v>7.43</v>
      </c>
      <c r="O15" s="7">
        <v>2</v>
      </c>
      <c r="P15" s="3"/>
      <c r="Q15" s="10"/>
      <c r="R15" s="35"/>
      <c r="S15" s="35"/>
      <c r="T15" s="10"/>
      <c r="U15" s="3"/>
      <c r="V15" s="14" t="s">
        <v>10</v>
      </c>
      <c r="W15" s="12" t="str">
        <f>IF(T11=2,R11,(IF(T12=2,R12,(IF(T13=2,R13,(IF(T14=2,R14,2.11)))))))</f>
        <v>Adam Robinson</v>
      </c>
      <c r="X15" s="12">
        <v>8.93</v>
      </c>
      <c r="Y15" s="8">
        <v>4</v>
      </c>
    </row>
    <row r="16" spans="1:25" ht="19">
      <c r="A16" s="19" t="s">
        <v>14</v>
      </c>
      <c r="B16" s="20">
        <v>13</v>
      </c>
      <c r="C16" s="8" t="s">
        <v>91</v>
      </c>
      <c r="D16" s="95">
        <v>2.77</v>
      </c>
      <c r="E16" s="20">
        <v>4</v>
      </c>
      <c r="F16" s="10"/>
      <c r="G16" s="10"/>
      <c r="H16" s="35"/>
      <c r="I16" s="35"/>
      <c r="J16" s="10"/>
      <c r="K16" s="3"/>
      <c r="L16" s="18" t="s">
        <v>11</v>
      </c>
      <c r="M16" s="17" t="str">
        <f>IF(J11=1,H11,(IF(J12=1,H12,(IF(J13=1,H13,(IF(J14=1,H14,1.5)))))))</f>
        <v>Adam Robinson</v>
      </c>
      <c r="N16" s="12">
        <v>11.77</v>
      </c>
      <c r="O16" s="7">
        <v>1</v>
      </c>
      <c r="P16" s="3"/>
      <c r="Q16" s="2" t="s">
        <v>19</v>
      </c>
      <c r="R16" s="37"/>
      <c r="S16" s="37"/>
      <c r="T16" s="2">
        <v>12</v>
      </c>
      <c r="U16" s="3"/>
      <c r="V16" s="18" t="s">
        <v>11</v>
      </c>
      <c r="W16" s="12" t="str">
        <f>IF(T17=1,R17,(IF(T18=1,R18,(IF(T19=1,R19,(IF(T20=1,R20,1.12)))))))</f>
        <v>Marty Cole</v>
      </c>
      <c r="X16" s="21">
        <v>12.5</v>
      </c>
      <c r="Y16" s="38">
        <v>2</v>
      </c>
    </row>
    <row r="17" spans="1:25" ht="19">
      <c r="A17" s="10"/>
      <c r="B17" s="10"/>
      <c r="C17" s="10"/>
      <c r="D17" s="35"/>
      <c r="E17" s="10"/>
      <c r="F17" s="10"/>
      <c r="G17" s="2" t="s">
        <v>19</v>
      </c>
      <c r="H17" s="2"/>
      <c r="I17" s="2"/>
      <c r="J17" s="2">
        <v>6</v>
      </c>
      <c r="K17" s="3"/>
      <c r="L17" s="3"/>
      <c r="M17" s="3"/>
      <c r="N17" s="3"/>
      <c r="O17" s="3"/>
      <c r="P17" s="3"/>
      <c r="Q17" s="6" t="s">
        <v>9</v>
      </c>
      <c r="R17" s="11" t="str">
        <f>IF(O21=1,M21,(IF(O22=1,M22,(IF(O23=1,M23,1.9)))))</f>
        <v>Justin Holland</v>
      </c>
      <c r="S17" s="12">
        <v>13.94</v>
      </c>
      <c r="T17" s="13">
        <v>2</v>
      </c>
      <c r="U17" s="3"/>
      <c r="V17" s="19" t="s">
        <v>14</v>
      </c>
      <c r="W17" s="12" t="str">
        <f>IF(T17=2,R17,(IF(T18=2,R18,(IF(T19=2,R19,(IF(T20=2,R20,2.12)))))))</f>
        <v>Justin Holland</v>
      </c>
      <c r="X17" s="21">
        <v>15</v>
      </c>
      <c r="Y17" s="38">
        <v>1</v>
      </c>
    </row>
    <row r="18" spans="1:25" ht="19">
      <c r="A18" s="2" t="s">
        <v>20</v>
      </c>
      <c r="B18" s="2"/>
      <c r="C18" s="2"/>
      <c r="D18" s="37"/>
      <c r="E18" s="2">
        <v>3</v>
      </c>
      <c r="F18" s="3"/>
      <c r="G18" s="6" t="s">
        <v>9</v>
      </c>
      <c r="H18" s="12" t="str">
        <f>IF(E19=3,C19,(IF(E20=3,C20,(IF(E21=3,C21,(IF(E22=3,C22,3.3)))))))</f>
        <v>Warwick Gamble</v>
      </c>
      <c r="I18" s="12">
        <v>10.8</v>
      </c>
      <c r="J18" s="7">
        <v>1</v>
      </c>
      <c r="K18" s="3"/>
      <c r="L18" s="28"/>
      <c r="M18" s="28"/>
      <c r="N18" s="28"/>
      <c r="O18" s="28"/>
      <c r="P18" s="3"/>
      <c r="Q18" s="14" t="s">
        <v>10</v>
      </c>
      <c r="R18" s="17" t="str">
        <f>IF(O21=2,M21,(IF(O22=2,M22,(IF(O23=2,M23,2.9)))))</f>
        <v>Andrew Cassidy</v>
      </c>
      <c r="S18" s="12">
        <v>9.73</v>
      </c>
      <c r="T18" s="7">
        <v>3</v>
      </c>
      <c r="U18" s="3"/>
      <c r="V18" s="28"/>
      <c r="W18" s="28"/>
      <c r="X18" s="28"/>
      <c r="Y18" s="28"/>
    </row>
    <row r="19" spans="1:25" ht="19">
      <c r="A19" s="6" t="s">
        <v>9</v>
      </c>
      <c r="B19" s="13">
        <v>3</v>
      </c>
      <c r="C19" s="80" t="s">
        <v>92</v>
      </c>
      <c r="D19" s="11">
        <v>11.67</v>
      </c>
      <c r="E19" s="13">
        <v>2</v>
      </c>
      <c r="F19" s="10"/>
      <c r="G19" s="14" t="s">
        <v>10</v>
      </c>
      <c r="H19" s="39" t="str">
        <f>IF(E19=4,C19,(IF(E20=4,C20,(IF(E21=4,C21,(IF(E22=4,C22,4.3)))))))</f>
        <v>Paul Wehbe</v>
      </c>
      <c r="I19" s="12">
        <v>5.7</v>
      </c>
      <c r="J19" s="7">
        <v>3</v>
      </c>
      <c r="K19" s="3"/>
      <c r="L19" s="2"/>
      <c r="M19" s="3"/>
      <c r="N19" s="3"/>
      <c r="O19" s="3"/>
      <c r="P19" s="3"/>
      <c r="Q19" s="18" t="s">
        <v>11</v>
      </c>
      <c r="R19" s="40" t="str">
        <f>IF(O28=1,M28,(IF(O29=1,M29,(IF(O30=1,M30,1.1)))))</f>
        <v>Marty Cole</v>
      </c>
      <c r="S19" s="12">
        <v>15.6</v>
      </c>
      <c r="T19" s="7">
        <v>1</v>
      </c>
      <c r="U19" s="3"/>
      <c r="V19" s="3"/>
      <c r="W19" s="3"/>
      <c r="X19" s="3"/>
      <c r="Y19" s="3"/>
    </row>
    <row r="20" spans="1:25" ht="19">
      <c r="A20" s="14" t="s">
        <v>10</v>
      </c>
      <c r="B20" s="7">
        <v>6</v>
      </c>
      <c r="C20" s="8" t="s">
        <v>93</v>
      </c>
      <c r="D20" s="17">
        <v>13</v>
      </c>
      <c r="E20" s="7">
        <v>1</v>
      </c>
      <c r="F20" s="10"/>
      <c r="G20" s="41" t="s">
        <v>11</v>
      </c>
      <c r="H20" s="39" t="str">
        <f>IF(E25=3,C25,(IF(E26=3,C26,(IF(E27=3,C27,(IF(E28=3,C28,3.4)))))))</f>
        <v>Jason Cater</v>
      </c>
      <c r="I20" s="12">
        <v>7.7</v>
      </c>
      <c r="J20" s="7">
        <v>2</v>
      </c>
      <c r="K20" s="10"/>
      <c r="L20" s="2" t="s">
        <v>21</v>
      </c>
      <c r="M20" s="2" t="s">
        <v>8</v>
      </c>
      <c r="N20" s="2"/>
      <c r="O20" s="2">
        <v>9</v>
      </c>
      <c r="P20" s="3"/>
      <c r="Q20" s="19" t="s">
        <v>14</v>
      </c>
      <c r="R20" s="42" t="str">
        <f>IF(O28=2,M28,(IF(O29=2,M29,(IF(O30=2,M30,2.1)))))</f>
        <v>Jason Cater</v>
      </c>
      <c r="S20" s="12">
        <v>5.07</v>
      </c>
      <c r="T20" s="20">
        <v>4</v>
      </c>
      <c r="U20" s="3"/>
      <c r="V20" s="3"/>
      <c r="W20" s="3"/>
      <c r="X20" s="3"/>
      <c r="Y20" s="3"/>
    </row>
    <row r="21" spans="1:25" ht="19">
      <c r="A21" s="18" t="s">
        <v>11</v>
      </c>
      <c r="B21" s="7">
        <v>11</v>
      </c>
      <c r="C21" s="8" t="s">
        <v>94</v>
      </c>
      <c r="D21" s="17">
        <v>5.9</v>
      </c>
      <c r="E21" s="7">
        <v>4</v>
      </c>
      <c r="F21" s="10"/>
      <c r="G21" s="19" t="s">
        <v>14</v>
      </c>
      <c r="H21" s="12" t="str">
        <f>IF(E25=4,C25,(IF(E26=4,C26,(IF(E27=4,C27,(IF(E28=4,C28,4.4)))))))</f>
        <v>Glenn  Birchall</v>
      </c>
      <c r="I21" s="12">
        <v>4.4000000000000004</v>
      </c>
      <c r="J21" s="7">
        <v>4</v>
      </c>
      <c r="K21" s="10"/>
      <c r="L21" s="6" t="s">
        <v>9</v>
      </c>
      <c r="M21" s="11" t="str">
        <f>IF(E19=1,C19,(IF(E20=1,C20,(IF(E21=1,C21,(IF(E22=1,C22,1.3)))))))</f>
        <v>Andrew Cassidy</v>
      </c>
      <c r="N21" s="12">
        <v>11.5</v>
      </c>
      <c r="O21" s="13">
        <v>2</v>
      </c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9">
      <c r="A22" s="43" t="s">
        <v>14</v>
      </c>
      <c r="B22" s="7">
        <v>14</v>
      </c>
      <c r="C22" s="8" t="s">
        <v>95</v>
      </c>
      <c r="D22" s="17">
        <v>8.14</v>
      </c>
      <c r="E22" s="7">
        <v>3</v>
      </c>
      <c r="F22" s="10"/>
      <c r="G22" s="3"/>
      <c r="H22" s="3"/>
      <c r="I22" s="3"/>
      <c r="J22" s="3"/>
      <c r="K22" s="10"/>
      <c r="L22" s="14" t="s">
        <v>10</v>
      </c>
      <c r="M22" s="17" t="str">
        <f>IF(E25=2,C25,(IF(E26=2,C26,(IF(E27=2,C27,(IF(E28=2,C28,2.4)))))))</f>
        <v>Justin Holland</v>
      </c>
      <c r="N22" s="12">
        <v>12.83</v>
      </c>
      <c r="O22" s="7">
        <v>1</v>
      </c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9">
      <c r="A23" s="28"/>
      <c r="B23" s="28"/>
      <c r="C23" s="28"/>
      <c r="D23" s="178"/>
      <c r="E23" s="28"/>
      <c r="F23" s="28"/>
      <c r="G23" s="242"/>
      <c r="H23" s="242"/>
      <c r="I23" s="28"/>
      <c r="J23" s="28"/>
      <c r="K23" s="28"/>
      <c r="L23" s="18" t="s">
        <v>11</v>
      </c>
      <c r="M23" s="17" t="str">
        <f>IF(J18=1,H18,(IF(J19=1,H19,(IF(J20=1,H20,(IF(J21=1,H21,1.6)))))))</f>
        <v>Warwick Gamble</v>
      </c>
      <c r="N23" s="12">
        <v>0.77</v>
      </c>
      <c r="O23" s="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9">
      <c r="A24" s="2" t="s">
        <v>22</v>
      </c>
      <c r="B24" s="2"/>
      <c r="C24" s="2"/>
      <c r="D24" s="37"/>
      <c r="E24" s="2">
        <v>4</v>
      </c>
      <c r="F24" s="28"/>
      <c r="G24" s="242"/>
      <c r="H24" s="242"/>
      <c r="I24" s="28"/>
      <c r="J24" s="28"/>
      <c r="K24" s="28"/>
      <c r="L24" s="3"/>
      <c r="M24" s="3"/>
      <c r="N24" s="3"/>
      <c r="O24" s="3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">
      <c r="A25" s="6" t="s">
        <v>9</v>
      </c>
      <c r="B25" s="13">
        <v>2</v>
      </c>
      <c r="C25" s="8" t="s">
        <v>85</v>
      </c>
      <c r="D25" s="11">
        <v>17.670000000000002</v>
      </c>
      <c r="E25" s="13">
        <v>1</v>
      </c>
      <c r="F25" s="28"/>
      <c r="G25" s="242"/>
      <c r="H25" s="242"/>
      <c r="I25" s="28"/>
      <c r="J25" s="28"/>
      <c r="K25" s="28"/>
      <c r="L25" s="3"/>
      <c r="M25" s="3"/>
      <c r="N25" s="3"/>
      <c r="O25" s="3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9">
      <c r="A26" s="14" t="s">
        <v>10</v>
      </c>
      <c r="B26" s="7">
        <v>7</v>
      </c>
      <c r="C26" s="8" t="s">
        <v>96</v>
      </c>
      <c r="D26" s="17">
        <v>6.9</v>
      </c>
      <c r="E26" s="7">
        <v>3</v>
      </c>
      <c r="F26" s="28"/>
      <c r="G26" s="242"/>
      <c r="H26" s="242"/>
      <c r="I26" s="28"/>
      <c r="J26" s="28"/>
      <c r="K26" s="28"/>
      <c r="L26" s="3"/>
      <c r="M26" s="3"/>
      <c r="N26" s="3"/>
      <c r="O26" s="3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9">
      <c r="A27" s="18" t="s">
        <v>11</v>
      </c>
      <c r="B27" s="7">
        <v>10</v>
      </c>
      <c r="C27" s="8" t="s">
        <v>97</v>
      </c>
      <c r="D27" s="17">
        <v>15</v>
      </c>
      <c r="E27" s="7">
        <v>2</v>
      </c>
      <c r="F27" s="28"/>
      <c r="G27" s="242"/>
      <c r="H27" s="242"/>
      <c r="I27" s="28"/>
      <c r="J27" s="28"/>
      <c r="K27" s="28"/>
      <c r="L27" s="2" t="s">
        <v>23</v>
      </c>
      <c r="M27" s="2" t="s">
        <v>8</v>
      </c>
      <c r="N27" s="2"/>
      <c r="O27" s="2">
        <v>10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9">
      <c r="A28" s="43" t="s">
        <v>14</v>
      </c>
      <c r="B28" s="7">
        <v>15</v>
      </c>
      <c r="C28" s="8" t="s">
        <v>83</v>
      </c>
      <c r="D28" s="17">
        <v>6.8</v>
      </c>
      <c r="E28" s="7">
        <v>4</v>
      </c>
      <c r="F28" s="28"/>
      <c r="G28" s="242"/>
      <c r="H28" s="242"/>
      <c r="I28" s="28"/>
      <c r="J28" s="28"/>
      <c r="K28" s="28"/>
      <c r="L28" s="6" t="s">
        <v>9</v>
      </c>
      <c r="M28" s="11" t="str">
        <f>IF(E19=2,C19,(IF(E20=2,C20,(IF(E21=2,C21,(IF(E22=2,C22,2.3)))))))</f>
        <v>Mick Slattery</v>
      </c>
      <c r="N28" s="12">
        <v>5.6</v>
      </c>
      <c r="O28" s="13">
        <v>3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9">
      <c r="A29" s="28"/>
      <c r="B29" s="28"/>
      <c r="C29" s="28"/>
      <c r="D29" s="178"/>
      <c r="E29" s="28"/>
      <c r="F29" s="28"/>
      <c r="G29" s="242"/>
      <c r="H29" s="242"/>
      <c r="I29" s="28"/>
      <c r="J29" s="28"/>
      <c r="K29" s="28"/>
      <c r="L29" s="14" t="s">
        <v>10</v>
      </c>
      <c r="M29" s="17" t="s">
        <v>85</v>
      </c>
      <c r="N29" s="12">
        <v>13.33</v>
      </c>
      <c r="O29" s="7">
        <v>1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9">
      <c r="A30" s="28"/>
      <c r="B30" s="28"/>
      <c r="C30" s="28"/>
      <c r="D30" s="178"/>
      <c r="E30" s="28"/>
      <c r="F30" s="28"/>
      <c r="G30" s="242"/>
      <c r="H30" s="242"/>
      <c r="I30" s="28"/>
      <c r="J30" s="28"/>
      <c r="K30" s="28"/>
      <c r="L30" s="18" t="s">
        <v>11</v>
      </c>
      <c r="M30" s="17" t="str">
        <f>IF(J18=2,H18,(IF(J19=2,H19,(IF(J20=2,H20,(IF(J21=2,H21,2.6)))))))</f>
        <v>Jason Cater</v>
      </c>
      <c r="N30" s="12">
        <v>7.9</v>
      </c>
      <c r="O30" s="7">
        <v>2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9">
      <c r="A31" s="28"/>
      <c r="B31" s="28"/>
      <c r="C31" s="28"/>
      <c r="D31" s="178"/>
      <c r="E31" s="28"/>
      <c r="F31" s="28"/>
      <c r="G31" s="242"/>
      <c r="H31" s="242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9">
      <c r="A32" s="28"/>
      <c r="B32" s="28"/>
      <c r="C32" s="28"/>
      <c r="D32" s="178"/>
      <c r="E32" s="28"/>
      <c r="F32" s="28"/>
      <c r="G32" s="242"/>
      <c r="H32" s="242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9">
      <c r="A33" s="28"/>
      <c r="B33" s="28"/>
      <c r="C33" s="28"/>
      <c r="D33" s="178"/>
      <c r="E33" s="28"/>
      <c r="F33" s="28"/>
      <c r="G33" s="242"/>
      <c r="H33" s="242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9">
      <c r="A34" s="28"/>
      <c r="B34" s="28"/>
      <c r="C34" s="28"/>
      <c r="D34" s="178"/>
      <c r="E34" s="28"/>
      <c r="F34" s="28"/>
      <c r="G34" s="242"/>
      <c r="H34" s="242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9">
      <c r="A35" s="28"/>
      <c r="B35" s="28"/>
      <c r="C35" s="28"/>
      <c r="D35" s="178"/>
      <c r="E35" s="28"/>
      <c r="F35" s="28"/>
      <c r="G35" s="242"/>
      <c r="H35" s="242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9">
      <c r="A36" s="28"/>
      <c r="B36" s="28"/>
      <c r="C36" s="28"/>
      <c r="D36" s="178"/>
      <c r="E36" s="28"/>
      <c r="F36" s="28"/>
      <c r="G36" s="242"/>
      <c r="H36" s="242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9">
      <c r="A37" s="28"/>
      <c r="B37" s="28"/>
      <c r="C37" s="28"/>
      <c r="D37" s="178"/>
      <c r="E37" s="28"/>
      <c r="F37" s="28"/>
      <c r="G37" s="241"/>
      <c r="H37" s="241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29"/>
  <sheetViews>
    <sheetView topLeftCell="N1" workbookViewId="0">
      <selection activeCell="M22" sqref="M22"/>
    </sheetView>
  </sheetViews>
  <sheetFormatPr baseColWidth="10" defaultColWidth="11" defaultRowHeight="16"/>
  <cols>
    <col min="2" max="2" width="2.83203125" hidden="1" customWidth="1"/>
    <col min="3" max="3" width="22.83203125" customWidth="1"/>
    <col min="4" max="4" width="15.5" customWidth="1"/>
    <col min="8" max="8" width="24.1640625" customWidth="1"/>
    <col min="9" max="9" width="14.33203125" customWidth="1"/>
    <col min="12" max="12" width="16.5" customWidth="1"/>
    <col min="13" max="13" width="23.5" customWidth="1"/>
    <col min="14" max="14" width="13.83203125" customWidth="1"/>
    <col min="18" max="18" width="23.83203125" customWidth="1"/>
    <col min="19" max="19" width="19" customWidth="1"/>
  </cols>
  <sheetData>
    <row r="1" spans="1:24" ht="19">
      <c r="A1" s="1" t="s">
        <v>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9">
      <c r="A2" s="5" t="s">
        <v>68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5" t="s">
        <v>68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21">
      <c r="A3" s="62"/>
      <c r="B3" s="61"/>
      <c r="C3" s="61"/>
      <c r="D3" s="61"/>
      <c r="E3" s="61"/>
      <c r="F3" s="61"/>
      <c r="G3" s="61"/>
      <c r="H3" s="61"/>
      <c r="I3" s="61"/>
      <c r="J3" s="61"/>
      <c r="K3" s="61"/>
      <c r="L3" s="146"/>
      <c r="M3" s="60"/>
      <c r="N3" s="146"/>
      <c r="O3" s="146"/>
      <c r="P3" s="146"/>
      <c r="Q3" s="146"/>
      <c r="R3" s="146"/>
      <c r="S3" s="146"/>
      <c r="T3" s="146"/>
      <c r="U3" s="58"/>
      <c r="V3" s="44"/>
      <c r="W3" s="44"/>
      <c r="X3" s="44"/>
    </row>
    <row r="4" spans="1:24" ht="19">
      <c r="A4" s="45" t="s">
        <v>0</v>
      </c>
      <c r="B4" s="56"/>
      <c r="C4" s="56"/>
      <c r="D4" s="63" t="s">
        <v>1</v>
      </c>
      <c r="E4" s="63" t="s">
        <v>2</v>
      </c>
      <c r="F4" s="56"/>
      <c r="G4" s="58"/>
      <c r="H4" s="56"/>
      <c r="I4" s="56"/>
      <c r="J4" s="56"/>
      <c r="K4" s="56"/>
      <c r="L4" s="45" t="s">
        <v>27</v>
      </c>
      <c r="M4" s="56"/>
      <c r="N4" s="63" t="s">
        <v>1</v>
      </c>
      <c r="O4" s="63" t="s">
        <v>2</v>
      </c>
      <c r="P4" s="56"/>
      <c r="Q4" s="56"/>
      <c r="R4" s="56"/>
      <c r="S4" s="56"/>
      <c r="T4" s="56"/>
      <c r="U4" s="58"/>
      <c r="V4" s="44"/>
      <c r="W4" s="44"/>
      <c r="X4" s="44"/>
    </row>
    <row r="5" spans="1:24" ht="19">
      <c r="A5" s="45" t="s">
        <v>24</v>
      </c>
      <c r="B5" s="45"/>
      <c r="C5" s="45"/>
      <c r="D5" s="45"/>
      <c r="E5" s="45">
        <v>1</v>
      </c>
      <c r="F5" s="45"/>
      <c r="G5" s="45"/>
      <c r="H5" s="45"/>
      <c r="I5" s="45"/>
      <c r="J5" s="45"/>
      <c r="K5" s="45"/>
      <c r="L5" s="45" t="s">
        <v>25</v>
      </c>
      <c r="M5" s="45" t="s">
        <v>8</v>
      </c>
      <c r="N5" s="45"/>
      <c r="O5" s="45">
        <v>4</v>
      </c>
      <c r="P5" s="64"/>
      <c r="Q5" s="56"/>
      <c r="R5" s="56"/>
      <c r="S5" s="56"/>
      <c r="T5" s="56"/>
      <c r="U5" s="58"/>
      <c r="V5" s="44"/>
      <c r="W5" s="44"/>
      <c r="X5" s="44"/>
    </row>
    <row r="6" spans="1:24" ht="19">
      <c r="A6" s="65" t="s">
        <v>9</v>
      </c>
      <c r="B6" s="50">
        <v>1</v>
      </c>
      <c r="C6" s="8" t="s">
        <v>98</v>
      </c>
      <c r="D6" s="46">
        <v>6.83</v>
      </c>
      <c r="E6" s="50">
        <v>3</v>
      </c>
      <c r="F6" s="56"/>
      <c r="G6" s="56"/>
      <c r="H6" s="56"/>
      <c r="I6" s="56"/>
      <c r="J6" s="56"/>
      <c r="K6" s="56"/>
      <c r="L6" s="65" t="s">
        <v>9</v>
      </c>
      <c r="M6" s="48" t="str">
        <f>IF(E6=1,C6,(IF(E7=1,C7,(IF(E8=1,C8,(IF(E9=1,C9,1.1)))))))</f>
        <v>Kate Cummins</v>
      </c>
      <c r="N6" s="49">
        <v>10.67</v>
      </c>
      <c r="O6" s="50">
        <v>1</v>
      </c>
      <c r="P6" s="66"/>
      <c r="Q6" s="56"/>
      <c r="R6" s="56"/>
      <c r="S6" s="56"/>
      <c r="T6" s="56"/>
      <c r="U6" s="58"/>
      <c r="V6" s="44"/>
      <c r="W6" s="44"/>
      <c r="X6" s="44"/>
    </row>
    <row r="7" spans="1:24" ht="19">
      <c r="A7" s="67" t="s">
        <v>10</v>
      </c>
      <c r="B7" s="47">
        <v>4</v>
      </c>
      <c r="C7" s="8" t="s">
        <v>101</v>
      </c>
      <c r="D7" s="57">
        <v>12.67</v>
      </c>
      <c r="E7" s="47">
        <v>1</v>
      </c>
      <c r="F7" s="56"/>
      <c r="G7" s="45" t="s">
        <v>12</v>
      </c>
      <c r="H7" s="56"/>
      <c r="I7" s="63" t="s">
        <v>1</v>
      </c>
      <c r="J7" s="63" t="s">
        <v>2</v>
      </c>
      <c r="K7" s="56"/>
      <c r="L7" s="67" t="s">
        <v>10</v>
      </c>
      <c r="M7" s="53" t="str">
        <f>IF(E6=2,C6,(IF(E7=2,C7,(IF(E8=2,C8,(IF(E9=2,C9,2.1)))))))</f>
        <v>Vanessa Smith</v>
      </c>
      <c r="N7" s="49">
        <v>6.5</v>
      </c>
      <c r="O7" s="47">
        <v>3</v>
      </c>
      <c r="P7" s="66"/>
      <c r="Q7" s="45" t="s">
        <v>17</v>
      </c>
      <c r="R7" s="56"/>
      <c r="S7" s="63" t="s">
        <v>1</v>
      </c>
      <c r="T7" s="63" t="s">
        <v>2</v>
      </c>
      <c r="U7" s="58"/>
      <c r="V7" s="44"/>
      <c r="W7" s="44"/>
      <c r="X7" s="44"/>
    </row>
    <row r="8" spans="1:24" ht="19">
      <c r="A8" s="68" t="s">
        <v>11</v>
      </c>
      <c r="B8" s="47">
        <v>5</v>
      </c>
      <c r="C8" s="8" t="s">
        <v>102</v>
      </c>
      <c r="D8" s="166" t="s">
        <v>174</v>
      </c>
      <c r="E8" s="167" t="s">
        <v>174</v>
      </c>
      <c r="F8" s="56"/>
      <c r="G8" s="45" t="s">
        <v>15</v>
      </c>
      <c r="H8" s="45"/>
      <c r="I8" s="45"/>
      <c r="J8" s="45">
        <v>3</v>
      </c>
      <c r="K8" s="56"/>
      <c r="L8" s="68" t="s">
        <v>11</v>
      </c>
      <c r="M8" s="53" t="str">
        <f>IF(J9=2,H9,(IF(J10=2,H10,(IF(J11=2,H11,(IF(J12=2,H12,2.3)))))))</f>
        <v>Tammy Montgomery</v>
      </c>
      <c r="N8" s="49">
        <v>7.07</v>
      </c>
      <c r="O8" s="47">
        <v>2</v>
      </c>
      <c r="P8" s="56"/>
      <c r="Q8" s="60"/>
      <c r="R8" s="45"/>
      <c r="S8" s="45"/>
      <c r="T8" s="45">
        <v>6</v>
      </c>
      <c r="U8" s="58"/>
      <c r="V8" s="44"/>
      <c r="W8" s="44"/>
      <c r="X8" s="44"/>
    </row>
    <row r="9" spans="1:24" ht="19">
      <c r="A9" s="69" t="s">
        <v>14</v>
      </c>
      <c r="B9" s="54">
        <v>8</v>
      </c>
      <c r="C9" s="160" t="s">
        <v>73</v>
      </c>
      <c r="D9" s="70">
        <v>7.37</v>
      </c>
      <c r="E9" s="54">
        <v>2</v>
      </c>
      <c r="F9" s="56"/>
      <c r="G9" s="65" t="s">
        <v>9</v>
      </c>
      <c r="H9" s="49" t="str">
        <f>IF(E6=3,C6,(IF(E7=3,C7,(IF(E8=3,C8,(IF(E9=3,C9,3.1)))))))</f>
        <v>Melissa Mcmanus</v>
      </c>
      <c r="I9" s="48">
        <v>8.5</v>
      </c>
      <c r="J9" s="47">
        <v>1</v>
      </c>
      <c r="K9" s="56"/>
      <c r="L9" s="56"/>
      <c r="M9" s="56"/>
      <c r="N9" s="56"/>
      <c r="O9" s="56"/>
      <c r="P9" s="56"/>
      <c r="Q9" s="65" t="s">
        <v>9</v>
      </c>
      <c r="R9" s="48" t="str">
        <f>IF(O6=1,M6,(IF(O7=1,M7,(IF(O8=1,M8,1.4)))))</f>
        <v>Kate Cummins</v>
      </c>
      <c r="S9" s="49">
        <v>10.83</v>
      </c>
      <c r="T9" s="47">
        <v>1</v>
      </c>
      <c r="U9" s="58"/>
      <c r="V9" s="44"/>
      <c r="W9" s="44"/>
      <c r="X9" s="44"/>
    </row>
    <row r="10" spans="1:24" ht="19">
      <c r="A10" s="56"/>
      <c r="B10" s="56"/>
      <c r="C10" s="56"/>
      <c r="D10" s="56"/>
      <c r="E10" s="56"/>
      <c r="F10" s="56"/>
      <c r="G10" s="67" t="s">
        <v>10</v>
      </c>
      <c r="H10" s="49" t="s">
        <v>74</v>
      </c>
      <c r="I10" s="53">
        <v>7.83</v>
      </c>
      <c r="J10" s="47">
        <v>2</v>
      </c>
      <c r="K10" s="56"/>
      <c r="L10" s="56"/>
      <c r="M10" s="56"/>
      <c r="N10" s="56"/>
      <c r="O10" s="56"/>
      <c r="P10" s="56"/>
      <c r="Q10" s="67" t="s">
        <v>10</v>
      </c>
      <c r="R10" s="53" t="str">
        <f>IF(O6=2,M6,(IF(O7=2,M7,(IF(O8=2,M8,2.4)))))</f>
        <v>Tammy Montgomery</v>
      </c>
      <c r="S10" s="49">
        <v>8.16</v>
      </c>
      <c r="T10" s="47">
        <v>3</v>
      </c>
      <c r="U10" s="58"/>
      <c r="V10" s="44"/>
      <c r="W10" s="44"/>
      <c r="X10" s="44"/>
    </row>
    <row r="11" spans="1:24" ht="19">
      <c r="A11" s="56"/>
      <c r="B11" s="56"/>
      <c r="C11" s="56"/>
      <c r="D11" s="56"/>
      <c r="E11" s="56"/>
      <c r="F11" s="56"/>
      <c r="G11" s="68" t="s">
        <v>11</v>
      </c>
      <c r="H11" s="49" t="s">
        <v>110</v>
      </c>
      <c r="I11" s="55">
        <v>3.2</v>
      </c>
      <c r="J11" s="54">
        <v>3</v>
      </c>
      <c r="K11" s="56"/>
      <c r="L11" s="56"/>
      <c r="M11" s="56"/>
      <c r="N11" s="56"/>
      <c r="O11" s="56"/>
      <c r="P11" s="56"/>
      <c r="Q11" s="68" t="s">
        <v>11</v>
      </c>
      <c r="R11" s="53" t="str">
        <f>IF(O13=1,M13,(IF(O14=1,M14,(IF(O15=1,M15,1.5)))))</f>
        <v>Melissa Mcmanus</v>
      </c>
      <c r="S11" s="49">
        <v>8.4</v>
      </c>
      <c r="T11" s="54">
        <v>2</v>
      </c>
      <c r="U11" s="58"/>
      <c r="V11" s="44"/>
      <c r="W11" s="44"/>
      <c r="X11" s="44"/>
    </row>
    <row r="12" spans="1:24" ht="19">
      <c r="A12" s="45" t="s">
        <v>26</v>
      </c>
      <c r="B12" s="45"/>
      <c r="C12" s="45"/>
      <c r="D12" s="45"/>
      <c r="E12" s="45">
        <v>2</v>
      </c>
      <c r="F12" s="56"/>
      <c r="G12" s="69" t="s">
        <v>14</v>
      </c>
      <c r="H12" s="49"/>
      <c r="I12" s="55"/>
      <c r="J12" s="47"/>
      <c r="K12" s="56"/>
      <c r="L12" s="45" t="s">
        <v>28</v>
      </c>
      <c r="M12" s="45" t="s">
        <v>8</v>
      </c>
      <c r="N12" s="45"/>
      <c r="O12" s="45">
        <v>5</v>
      </c>
      <c r="P12" s="66"/>
      <c r="Q12" s="69" t="s">
        <v>14</v>
      </c>
      <c r="R12" s="55" t="str">
        <f>IF(O13=2,M13,(IF(O14=2,M14,(IF(O15=2,M15,2.5)))))</f>
        <v>Simone Scott</v>
      </c>
      <c r="S12" s="49">
        <v>5.0999999999999996</v>
      </c>
      <c r="T12" s="47">
        <v>4</v>
      </c>
      <c r="U12" s="58"/>
      <c r="V12" s="44"/>
      <c r="W12" s="44"/>
      <c r="X12" s="44"/>
    </row>
    <row r="13" spans="1:24" ht="19">
      <c r="A13" s="65" t="s">
        <v>9</v>
      </c>
      <c r="B13" s="50">
        <v>2</v>
      </c>
      <c r="C13" s="8" t="s">
        <v>74</v>
      </c>
      <c r="D13" s="46">
        <v>6.53</v>
      </c>
      <c r="E13" s="50">
        <v>3</v>
      </c>
      <c r="F13" s="56"/>
      <c r="G13" s="56"/>
      <c r="H13" s="56"/>
      <c r="I13" s="56"/>
      <c r="J13" s="56"/>
      <c r="K13" s="56"/>
      <c r="L13" s="65" t="s">
        <v>9</v>
      </c>
      <c r="M13" s="48" t="str">
        <f>IF(E13=1,C13,(IF(E14=1,C14,(IF(E15=1,C15,(IF(E16=1,C16,1.2)))))))</f>
        <v>Madeline Rayner</v>
      </c>
      <c r="N13" s="49">
        <v>8.1</v>
      </c>
      <c r="O13" s="50">
        <v>3</v>
      </c>
      <c r="P13" s="66"/>
      <c r="Q13" s="56"/>
      <c r="R13" s="56"/>
      <c r="S13" s="56"/>
      <c r="T13" s="56"/>
      <c r="U13" s="58"/>
      <c r="V13" s="44"/>
      <c r="W13" s="44"/>
      <c r="X13" s="44"/>
    </row>
    <row r="14" spans="1:24" ht="19">
      <c r="A14" s="67" t="s">
        <v>10</v>
      </c>
      <c r="B14" s="47">
        <v>3</v>
      </c>
      <c r="C14" s="8" t="s">
        <v>99</v>
      </c>
      <c r="D14" s="57">
        <v>9.17</v>
      </c>
      <c r="E14" s="47">
        <v>1</v>
      </c>
      <c r="F14" s="56"/>
      <c r="G14" s="56"/>
      <c r="H14" s="56"/>
      <c r="I14" s="56"/>
      <c r="J14" s="56"/>
      <c r="K14" s="56"/>
      <c r="L14" s="67" t="s">
        <v>10</v>
      </c>
      <c r="M14" s="53" t="str">
        <f>IF(E13=2,C13,(IF(E14=2,C14,(IF(E15=2,C15,(IF(E16=2,C16,2.2)))))))</f>
        <v>Simone Scott</v>
      </c>
      <c r="N14" s="49">
        <v>8.36</v>
      </c>
      <c r="O14" s="47">
        <v>2</v>
      </c>
      <c r="P14" s="66"/>
      <c r="Q14" s="56"/>
      <c r="R14" s="56"/>
      <c r="S14" s="56"/>
      <c r="T14" s="56"/>
      <c r="U14" s="58"/>
      <c r="V14" s="44"/>
      <c r="W14" s="44"/>
      <c r="X14" s="44"/>
    </row>
    <row r="15" spans="1:24" ht="19">
      <c r="A15" s="68" t="s">
        <v>11</v>
      </c>
      <c r="B15" s="47">
        <v>6</v>
      </c>
      <c r="C15" s="8" t="s">
        <v>100</v>
      </c>
      <c r="D15" s="57">
        <v>7.4</v>
      </c>
      <c r="E15" s="47">
        <v>2</v>
      </c>
      <c r="F15" s="56"/>
      <c r="G15" s="56"/>
      <c r="H15" s="56"/>
      <c r="I15" s="56"/>
      <c r="J15" s="56"/>
      <c r="K15" s="56"/>
      <c r="L15" s="68" t="s">
        <v>11</v>
      </c>
      <c r="M15" s="53" t="str">
        <f>IF(J9=1,H9,(IF(J10=1,H10,(IF(J11=1,H11,(IF(J12=1,H12,1.3)))))))</f>
        <v>Melissa Mcmanus</v>
      </c>
      <c r="N15" s="49">
        <v>10.97</v>
      </c>
      <c r="O15" s="47">
        <v>1</v>
      </c>
      <c r="P15" s="56"/>
      <c r="Q15" s="56"/>
      <c r="R15" s="56"/>
      <c r="S15" s="56"/>
      <c r="T15" s="56"/>
      <c r="U15" s="58"/>
      <c r="V15" s="44"/>
      <c r="W15" s="44"/>
      <c r="X15" s="44"/>
    </row>
    <row r="16" spans="1:24" ht="19">
      <c r="A16" s="69" t="s">
        <v>14</v>
      </c>
      <c r="B16" s="54">
        <v>7</v>
      </c>
      <c r="C16" s="147" t="s">
        <v>110</v>
      </c>
      <c r="D16" s="47">
        <v>5.37</v>
      </c>
      <c r="E16" s="54">
        <v>4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8"/>
      <c r="V16" s="44"/>
      <c r="W16" s="44"/>
      <c r="X16" s="44"/>
    </row>
    <row r="17" spans="1:24" ht="19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44"/>
      <c r="M17" s="44"/>
      <c r="N17" s="44"/>
      <c r="O17" s="44"/>
      <c r="P17" s="44"/>
      <c r="Q17" s="44"/>
      <c r="R17" s="44"/>
      <c r="S17" s="44"/>
      <c r="T17" s="44"/>
      <c r="U17" s="58"/>
      <c r="V17" s="44"/>
      <c r="W17" s="44"/>
      <c r="X17" s="44"/>
    </row>
    <row r="18" spans="1:24" ht="19">
      <c r="A18" s="146"/>
      <c r="B18" s="146"/>
      <c r="C18" s="146"/>
      <c r="D18" s="146"/>
      <c r="E18" s="146"/>
      <c r="F18" s="146"/>
      <c r="G18" s="72"/>
      <c r="H18" s="72"/>
      <c r="I18" s="52"/>
      <c r="J18" s="52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44"/>
      <c r="V18" s="44"/>
      <c r="W18" s="44"/>
      <c r="X18" s="44"/>
    </row>
    <row r="19" spans="1:24" ht="19">
      <c r="A19" s="146"/>
      <c r="B19" s="146"/>
      <c r="C19" s="146"/>
      <c r="D19" s="146"/>
      <c r="E19" s="146"/>
      <c r="F19" s="52"/>
      <c r="G19" s="52"/>
      <c r="H19" s="72"/>
      <c r="I19" s="72"/>
      <c r="J19" s="72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44"/>
      <c r="V19" s="44"/>
      <c r="W19" s="44"/>
      <c r="X19" s="44"/>
    </row>
    <row r="20" spans="1:24" ht="19">
      <c r="A20" s="44"/>
      <c r="B20" s="44"/>
      <c r="C20" s="44"/>
      <c r="D20" s="44"/>
      <c r="E20" s="44"/>
      <c r="F20" s="52"/>
      <c r="G20" s="52"/>
      <c r="H20" s="72"/>
      <c r="I20" s="72"/>
      <c r="J20" s="72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9">
      <c r="A21" s="44"/>
      <c r="B21" s="44"/>
      <c r="C21" s="44"/>
      <c r="D21" s="44"/>
      <c r="E21" s="44"/>
      <c r="F21" s="52"/>
      <c r="G21" s="52"/>
      <c r="H21" s="72"/>
      <c r="I21" s="72"/>
      <c r="J21" s="72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19">
      <c r="F22" s="52"/>
      <c r="G22" s="52"/>
      <c r="H22" s="72"/>
      <c r="I22" s="72"/>
      <c r="J22" s="72"/>
    </row>
    <row r="23" spans="1:24" ht="19">
      <c r="F23" s="52"/>
      <c r="G23" s="52"/>
      <c r="H23" s="72"/>
      <c r="I23" s="148"/>
      <c r="J23" s="148"/>
    </row>
    <row r="24" spans="1:24" ht="19">
      <c r="F24" s="52"/>
      <c r="G24" s="52"/>
      <c r="H24" s="72"/>
      <c r="I24" s="72"/>
      <c r="J24" s="72"/>
    </row>
    <row r="25" spans="1:24">
      <c r="F25" s="72"/>
      <c r="G25" s="72"/>
      <c r="H25" s="72"/>
      <c r="I25" s="72"/>
      <c r="J25" s="72"/>
    </row>
    <row r="26" spans="1:24">
      <c r="F26" s="72"/>
      <c r="G26" s="72"/>
      <c r="H26" s="72"/>
      <c r="I26" s="72"/>
      <c r="J26" s="72"/>
    </row>
    <row r="27" spans="1:24">
      <c r="F27" s="72"/>
      <c r="G27" s="72"/>
      <c r="H27" s="72"/>
      <c r="I27" s="72"/>
      <c r="J27" s="72"/>
    </row>
    <row r="28" spans="1:24">
      <c r="F28" s="72"/>
      <c r="G28" s="72"/>
      <c r="H28" s="72"/>
      <c r="I28" s="148"/>
      <c r="J28" s="148"/>
    </row>
    <row r="29" spans="1:24">
      <c r="F29" s="72"/>
      <c r="G29" s="72"/>
      <c r="H29" s="72"/>
      <c r="I29" s="148"/>
      <c r="J29" s="148"/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46"/>
  <sheetViews>
    <sheetView topLeftCell="P1" zoomScale="70" zoomScaleNormal="70" workbookViewId="0">
      <selection activeCell="I36" sqref="I36"/>
    </sheetView>
  </sheetViews>
  <sheetFormatPr baseColWidth="10" defaultColWidth="11" defaultRowHeight="16"/>
  <cols>
    <col min="2" max="2" width="4.6640625" hidden="1" customWidth="1"/>
    <col min="3" max="3" width="22.6640625" style="164" customWidth="1"/>
    <col min="4" max="4" width="19.1640625" style="164" customWidth="1"/>
    <col min="8" max="8" width="20.1640625" customWidth="1"/>
    <col min="9" max="9" width="13.6640625" style="164" customWidth="1"/>
    <col min="13" max="13" width="23.6640625" customWidth="1"/>
    <col min="14" max="14" width="17" style="164" customWidth="1"/>
    <col min="18" max="18" width="19.6640625" customWidth="1"/>
    <col min="19" max="19" width="15.6640625" customWidth="1"/>
    <col min="23" max="23" width="24.33203125" customWidth="1"/>
    <col min="24" max="24" width="14.1640625" customWidth="1"/>
  </cols>
  <sheetData>
    <row r="1" spans="1:25" ht="19">
      <c r="A1" s="1" t="s">
        <v>65</v>
      </c>
      <c r="B1" s="28"/>
      <c r="C1" s="178"/>
      <c r="D1" s="178"/>
      <c r="E1" s="28"/>
      <c r="F1" s="28"/>
      <c r="G1" s="28"/>
      <c r="H1" s="28"/>
      <c r="I1" s="178"/>
      <c r="J1" s="28"/>
      <c r="K1" s="28"/>
      <c r="L1" s="28"/>
      <c r="M1" s="28"/>
      <c r="N1" s="17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9">
      <c r="A2" s="5" t="s">
        <v>69</v>
      </c>
      <c r="B2" s="28"/>
      <c r="C2" s="178"/>
      <c r="D2" s="178"/>
      <c r="E2" s="28"/>
      <c r="F2" s="28"/>
      <c r="G2" s="28"/>
      <c r="H2" s="28"/>
      <c r="I2" s="178"/>
      <c r="J2" s="28"/>
      <c r="K2" s="28"/>
      <c r="L2" s="28"/>
      <c r="M2" s="28"/>
      <c r="N2" s="17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9">
      <c r="A3" s="28"/>
      <c r="B3" s="28"/>
      <c r="C3" s="178"/>
      <c r="D3" s="178"/>
      <c r="E3" s="28"/>
      <c r="F3" s="28"/>
      <c r="G3" s="28"/>
      <c r="H3" s="28"/>
      <c r="I3" s="178"/>
      <c r="J3" s="28"/>
      <c r="K3" s="28"/>
      <c r="L3" s="5" t="s">
        <v>69</v>
      </c>
      <c r="M3" s="28"/>
      <c r="N3" s="17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19">
      <c r="A4" s="28"/>
      <c r="B4" s="28"/>
      <c r="C4" s="178"/>
      <c r="D4" s="178"/>
      <c r="E4" s="28"/>
      <c r="F4" s="28"/>
      <c r="G4" s="28"/>
      <c r="H4" s="28"/>
      <c r="I4" s="178"/>
      <c r="J4" s="28"/>
      <c r="K4" s="28"/>
      <c r="L4" s="28"/>
      <c r="M4" s="28"/>
      <c r="N4" s="17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9">
      <c r="A5" s="2" t="s">
        <v>0</v>
      </c>
      <c r="B5" s="3"/>
      <c r="C5" s="165"/>
      <c r="D5" s="4" t="s">
        <v>1</v>
      </c>
      <c r="E5" s="4" t="s">
        <v>2</v>
      </c>
      <c r="F5" s="2"/>
      <c r="G5" s="3"/>
      <c r="H5" s="3"/>
      <c r="I5" s="165"/>
      <c r="J5" s="3"/>
      <c r="K5" s="3"/>
      <c r="L5" s="2" t="s">
        <v>3</v>
      </c>
      <c r="M5" s="3"/>
      <c r="N5" s="37" t="s">
        <v>4</v>
      </c>
      <c r="O5" s="5" t="s">
        <v>5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9">
      <c r="A6" s="2" t="s">
        <v>6</v>
      </c>
      <c r="B6" s="2"/>
      <c r="C6" s="37"/>
      <c r="D6" s="37"/>
      <c r="E6" s="2">
        <v>1</v>
      </c>
      <c r="F6" s="2"/>
      <c r="G6" s="3"/>
      <c r="H6" s="3"/>
      <c r="I6" s="165"/>
      <c r="J6" s="3"/>
      <c r="K6" s="3"/>
      <c r="L6" s="2" t="s">
        <v>7</v>
      </c>
      <c r="M6" s="2" t="s">
        <v>8</v>
      </c>
      <c r="N6" s="37"/>
      <c r="O6" s="2">
        <v>9</v>
      </c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">
      <c r="A7" s="6" t="s">
        <v>9</v>
      </c>
      <c r="B7" s="7">
        <v>1</v>
      </c>
      <c r="C7" s="39" t="s">
        <v>57</v>
      </c>
      <c r="D7" s="24">
        <v>17.16</v>
      </c>
      <c r="E7" s="9">
        <v>1</v>
      </c>
      <c r="F7" s="10"/>
      <c r="G7" s="3"/>
      <c r="H7" s="3"/>
      <c r="I7" s="165"/>
      <c r="J7" s="3"/>
      <c r="K7" s="10"/>
      <c r="L7" s="6" t="s">
        <v>9</v>
      </c>
      <c r="M7" s="11" t="str">
        <f>IF(E7=1,C7,(IF(E8=1,C8,(IF(E9=1,C9,(IF(E10=1,C10,1.1)))))))</f>
        <v>Harry Maskell</v>
      </c>
      <c r="N7" s="12">
        <v>16.399999999999999</v>
      </c>
      <c r="O7" s="13">
        <v>1</v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">
      <c r="A8" s="14" t="s">
        <v>10</v>
      </c>
      <c r="B8" s="15">
        <v>6</v>
      </c>
      <c r="C8" s="39" t="s">
        <v>103</v>
      </c>
      <c r="D8" s="25">
        <v>5.7</v>
      </c>
      <c r="E8" s="16">
        <v>3</v>
      </c>
      <c r="F8" s="10"/>
      <c r="G8" s="3"/>
      <c r="H8" s="3"/>
      <c r="I8" s="165"/>
      <c r="J8" s="3"/>
      <c r="K8" s="10"/>
      <c r="L8" s="14" t="s">
        <v>10</v>
      </c>
      <c r="M8" s="17" t="str">
        <f>IF(E13=2,C13,(IF(E14=2,C14,(IF(E15=2,C15,(IF(E16=2,C16,2.2)))))))</f>
        <v>Ty Judson</v>
      </c>
      <c r="N8" s="12">
        <v>9.9600000000000009</v>
      </c>
      <c r="O8" s="7">
        <v>3</v>
      </c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">
      <c r="A9" s="18" t="s">
        <v>11</v>
      </c>
      <c r="B9" s="7">
        <v>15</v>
      </c>
      <c r="C9" s="39" t="s">
        <v>104</v>
      </c>
      <c r="D9" s="24">
        <v>9.57</v>
      </c>
      <c r="E9" s="9">
        <v>2</v>
      </c>
      <c r="F9" s="10"/>
      <c r="G9" s="2" t="s">
        <v>12</v>
      </c>
      <c r="H9" s="3"/>
      <c r="I9" s="4" t="s">
        <v>1</v>
      </c>
      <c r="J9" s="4" t="s">
        <v>2</v>
      </c>
      <c r="K9" s="10"/>
      <c r="L9" s="18" t="s">
        <v>11</v>
      </c>
      <c r="M9" s="17" t="str">
        <f>IF(J11=1,H11,(IF(J12=1,H12,(IF(J13=1,H13,1.6)))))</f>
        <v>Steve Rainford</v>
      </c>
      <c r="N9" s="12">
        <v>10.6</v>
      </c>
      <c r="O9" s="7">
        <v>2</v>
      </c>
      <c r="P9" s="3"/>
      <c r="Q9" s="2" t="s">
        <v>13</v>
      </c>
      <c r="R9" s="28"/>
      <c r="S9" s="4" t="s">
        <v>1</v>
      </c>
      <c r="T9" s="4" t="s">
        <v>2</v>
      </c>
      <c r="U9" s="3"/>
      <c r="V9" s="3"/>
      <c r="W9" s="3"/>
      <c r="X9" s="3"/>
      <c r="Y9" s="3"/>
    </row>
    <row r="10" spans="1:25" ht="19">
      <c r="A10" s="19" t="s">
        <v>14</v>
      </c>
      <c r="B10" s="20">
        <v>20</v>
      </c>
      <c r="C10" s="21" t="s">
        <v>96</v>
      </c>
      <c r="D10" s="32">
        <v>5.5</v>
      </c>
      <c r="E10" s="22">
        <v>4</v>
      </c>
      <c r="F10" s="10"/>
      <c r="G10" s="2" t="s">
        <v>15</v>
      </c>
      <c r="H10" s="2"/>
      <c r="I10" s="37"/>
      <c r="J10" s="2">
        <v>6</v>
      </c>
      <c r="K10" s="23"/>
      <c r="L10" s="19" t="s">
        <v>14</v>
      </c>
      <c r="M10" s="39" t="str">
        <f>IF(J17=2,H17,(IF(J18=2,H18,(IF(J19=2,H19,(IF(J20=2,H20,2.7)))))))</f>
        <v>Matthew Russell</v>
      </c>
      <c r="N10" s="12">
        <v>7.13</v>
      </c>
      <c r="O10" s="7">
        <v>4</v>
      </c>
      <c r="P10" s="2"/>
      <c r="Q10" s="2" t="s">
        <v>15</v>
      </c>
      <c r="R10" s="2"/>
      <c r="S10" s="2"/>
      <c r="T10" s="2">
        <v>13</v>
      </c>
      <c r="U10" s="3"/>
      <c r="V10" s="3"/>
      <c r="W10" s="3"/>
      <c r="X10" s="3"/>
      <c r="Y10" s="3"/>
    </row>
    <row r="11" spans="1:25" ht="19">
      <c r="A11" s="10"/>
      <c r="B11" s="10"/>
      <c r="C11" s="35"/>
      <c r="D11" s="35"/>
      <c r="E11" s="10"/>
      <c r="F11" s="10"/>
      <c r="G11" s="6" t="s">
        <v>9</v>
      </c>
      <c r="H11" s="12" t="str">
        <f>IF(E7=3,C7,(IF(E8=3,C8,(IF(E9=3,C9,(IF(E10=3,C10,3.1)))))))</f>
        <v>Harrison Kane</v>
      </c>
      <c r="I11" s="24">
        <v>6.6</v>
      </c>
      <c r="J11" s="9">
        <v>2</v>
      </c>
      <c r="K11" s="10"/>
      <c r="L11" s="3"/>
      <c r="M11" s="3"/>
      <c r="N11" s="165"/>
      <c r="O11" s="3"/>
      <c r="P11" s="3"/>
      <c r="Q11" s="6" t="s">
        <v>9</v>
      </c>
      <c r="R11" s="12" t="str">
        <f>IF(O7=1,M7,(IF(O8=1,M8,(IF(O9=1,M9,(IF(O10=1,M10,1.9)))))))</f>
        <v>Harry Maskell</v>
      </c>
      <c r="S11" s="24">
        <v>17.329999999999998</v>
      </c>
      <c r="T11" s="9">
        <v>1</v>
      </c>
      <c r="U11" s="3"/>
      <c r="V11" s="3"/>
      <c r="W11" s="3"/>
      <c r="X11" s="3"/>
      <c r="Y11" s="3"/>
    </row>
    <row r="12" spans="1:25" ht="19">
      <c r="A12" s="2" t="s">
        <v>16</v>
      </c>
      <c r="B12" s="2"/>
      <c r="C12" s="37"/>
      <c r="D12" s="37"/>
      <c r="E12" s="2">
        <v>2</v>
      </c>
      <c r="F12" s="3"/>
      <c r="G12" s="14" t="s">
        <v>10</v>
      </c>
      <c r="H12" s="12" t="str">
        <f>IF(E13=3,C13,(IF(E14=3,C14,(IF(E15=3,C15,(IF(E16=3,C16,3.2)))))))</f>
        <v>Steve Rainford</v>
      </c>
      <c r="I12" s="25">
        <v>11.76</v>
      </c>
      <c r="J12" s="16">
        <v>1</v>
      </c>
      <c r="K12" s="3"/>
      <c r="L12" s="3"/>
      <c r="M12" s="3"/>
      <c r="N12" s="165"/>
      <c r="O12" s="3"/>
      <c r="P12" s="3"/>
      <c r="Q12" s="14" t="s">
        <v>10</v>
      </c>
      <c r="R12" s="12" t="str">
        <f>IF(O8=2,M8,(IF(O9=2,M9,(IF(O10=2,M10,(IF(O7=2,M7,2.9)))))))</f>
        <v>Steve Rainford</v>
      </c>
      <c r="S12" s="25">
        <v>6.9</v>
      </c>
      <c r="T12" s="16">
        <v>4</v>
      </c>
      <c r="U12" s="3"/>
      <c r="V12" s="27" t="s">
        <v>17</v>
      </c>
      <c r="W12" s="28"/>
      <c r="X12" s="4" t="s">
        <v>1</v>
      </c>
      <c r="Y12" s="4" t="s">
        <v>2</v>
      </c>
    </row>
    <row r="13" spans="1:25" ht="19">
      <c r="A13" s="6" t="s">
        <v>9</v>
      </c>
      <c r="B13" s="13">
        <v>3</v>
      </c>
      <c r="C13" s="39" t="s">
        <v>56</v>
      </c>
      <c r="D13" s="11">
        <v>11.4</v>
      </c>
      <c r="E13" s="13">
        <v>2</v>
      </c>
      <c r="F13" s="10"/>
      <c r="G13" s="41" t="s">
        <v>11</v>
      </c>
      <c r="H13" s="39" t="str">
        <f>IF(E19=4,C19,(IF(E20=4,C20,(IF(E21=4,C21,(IF(E22=4,C22,4.3)))))))</f>
        <v>Clayton Kane</v>
      </c>
      <c r="I13" s="12">
        <v>4.5599999999999996</v>
      </c>
      <c r="J13" s="7">
        <v>3</v>
      </c>
      <c r="K13" s="10"/>
      <c r="L13" s="2" t="s">
        <v>18</v>
      </c>
      <c r="M13" s="2" t="s">
        <v>8</v>
      </c>
      <c r="N13" s="37"/>
      <c r="O13" s="2">
        <v>10</v>
      </c>
      <c r="P13" s="3"/>
      <c r="Q13" s="18" t="s">
        <v>11</v>
      </c>
      <c r="R13" s="84" t="str">
        <f>IF(O14=1,M14,(IF(O15=1,M15,(IF(O16=1,M16,(IF(O17=1,M17,1.1)))))))</f>
        <v>James Casey</v>
      </c>
      <c r="S13" s="24">
        <v>13.63</v>
      </c>
      <c r="T13" s="9">
        <v>2</v>
      </c>
      <c r="U13" s="3"/>
      <c r="V13" s="27"/>
      <c r="W13" s="27"/>
      <c r="X13" s="27"/>
      <c r="Y13" s="2">
        <v>13</v>
      </c>
    </row>
    <row r="14" spans="1:25" ht="19">
      <c r="A14" s="14" t="s">
        <v>10</v>
      </c>
      <c r="B14" s="7">
        <v>8</v>
      </c>
      <c r="C14" s="39" t="s">
        <v>105</v>
      </c>
      <c r="D14" s="17">
        <v>9.1</v>
      </c>
      <c r="E14" s="7">
        <v>3</v>
      </c>
      <c r="F14" s="10"/>
      <c r="G14" s="51"/>
      <c r="H14" s="52"/>
      <c r="I14" s="85"/>
      <c r="J14" s="86"/>
      <c r="K14" s="10"/>
      <c r="L14" s="6" t="s">
        <v>9</v>
      </c>
      <c r="M14" s="11" t="str">
        <f>IF(E7=2,C7,(IF(E8=2,C8,(IF(E9=2,C9,(IF(E10=2,C10,2.1)))))))</f>
        <v>Rory  Chapman</v>
      </c>
      <c r="N14" s="12">
        <v>11.73</v>
      </c>
      <c r="O14" s="13">
        <v>2</v>
      </c>
      <c r="P14" s="3"/>
      <c r="Q14" s="19" t="s">
        <v>14</v>
      </c>
      <c r="R14" s="84" t="str">
        <f>IF(O15=2,M15,(IF(O16=2,M16,(IF(O17=2,M17,(IF(O14=2,M14,2.1)))))))</f>
        <v>Rory  Chapman</v>
      </c>
      <c r="S14" s="32">
        <v>11.27</v>
      </c>
      <c r="T14" s="22">
        <v>3</v>
      </c>
      <c r="U14" s="3"/>
      <c r="V14" s="6" t="s">
        <v>9</v>
      </c>
      <c r="W14" s="12" t="str">
        <f>IF(T11=1,R11,(IF(T12=1,R12,(IF(T13=1,R13,(IF(T14=1,R14,1.11)))))))</f>
        <v>Harry Maskell</v>
      </c>
      <c r="X14" s="33">
        <v>12.77</v>
      </c>
      <c r="Y14" s="34">
        <v>2</v>
      </c>
    </row>
    <row r="15" spans="1:25" ht="19">
      <c r="A15" s="18" t="s">
        <v>11</v>
      </c>
      <c r="B15" s="7">
        <v>13</v>
      </c>
      <c r="C15" s="39" t="s">
        <v>87</v>
      </c>
      <c r="D15" s="17">
        <v>7.2</v>
      </c>
      <c r="E15" s="7">
        <v>4</v>
      </c>
      <c r="F15" s="10"/>
      <c r="G15" s="10"/>
      <c r="H15" s="35"/>
      <c r="I15" s="35"/>
      <c r="J15" s="10"/>
      <c r="K15" s="10"/>
      <c r="L15" s="14" t="s">
        <v>10</v>
      </c>
      <c r="M15" s="17" t="str">
        <f>IF(E13=1,C13,(IF(E14=1,C14,(IF(E15=1,C15,(IF(E16=1,C16,1.2)))))))</f>
        <v>James Casey</v>
      </c>
      <c r="N15" s="12">
        <v>14.17</v>
      </c>
      <c r="O15" s="7">
        <v>1</v>
      </c>
      <c r="P15" s="3"/>
      <c r="Q15" s="10"/>
      <c r="R15" s="35"/>
      <c r="S15" s="35"/>
      <c r="T15" s="10"/>
      <c r="U15" s="3"/>
      <c r="V15" s="14" t="s">
        <v>10</v>
      </c>
      <c r="W15" s="12" t="str">
        <f>IF(T11=2,R11,(IF(T12=2,R12,(IF(T13=2,R13,(IF(T14=2,R14,2.11)))))))</f>
        <v>James Casey</v>
      </c>
      <c r="X15" s="12">
        <v>10.029999999999999</v>
      </c>
      <c r="Y15" s="8">
        <v>4</v>
      </c>
    </row>
    <row r="16" spans="1:25" ht="19">
      <c r="A16" s="19" t="s">
        <v>14</v>
      </c>
      <c r="B16" s="20">
        <v>18</v>
      </c>
      <c r="C16" s="39" t="s">
        <v>58</v>
      </c>
      <c r="D16" s="95">
        <v>14.5</v>
      </c>
      <c r="E16" s="20">
        <v>1</v>
      </c>
      <c r="F16" s="10"/>
      <c r="G16" s="2" t="s">
        <v>19</v>
      </c>
      <c r="H16" s="2"/>
      <c r="I16" s="37"/>
      <c r="J16" s="2">
        <v>7</v>
      </c>
      <c r="K16" s="3"/>
      <c r="L16" s="18" t="s">
        <v>11</v>
      </c>
      <c r="M16" s="17" t="s">
        <v>103</v>
      </c>
      <c r="N16" s="12">
        <v>6.4</v>
      </c>
      <c r="O16" s="7">
        <v>4</v>
      </c>
      <c r="P16" s="3"/>
      <c r="Q16" s="2" t="s">
        <v>19</v>
      </c>
      <c r="R16" s="37"/>
      <c r="S16" s="37"/>
      <c r="T16" s="2">
        <v>14</v>
      </c>
      <c r="U16" s="3"/>
      <c r="V16" s="18" t="s">
        <v>11</v>
      </c>
      <c r="W16" s="12" t="str">
        <f>IF(T17=1,R17,(IF(T18=1,R18,(IF(T19=1,R19,(IF(T20=1,R20,1.12)))))))</f>
        <v>Kai Bates</v>
      </c>
      <c r="X16" s="21">
        <v>14.97</v>
      </c>
      <c r="Y16" s="38">
        <v>1</v>
      </c>
    </row>
    <row r="17" spans="1:25" ht="19">
      <c r="A17" s="10"/>
      <c r="B17" s="10"/>
      <c r="C17" s="35"/>
      <c r="D17" s="35"/>
      <c r="E17" s="10"/>
      <c r="F17" s="10"/>
      <c r="G17" s="6" t="s">
        <v>9</v>
      </c>
      <c r="H17" s="12" t="str">
        <f>IF(E7=4,C7,(IF(E8=4,C8,(IF(E9=4,C9,(IF(E10=4,C10,4.1)))))))</f>
        <v>Jason Cater</v>
      </c>
      <c r="I17" s="12">
        <v>5.5</v>
      </c>
      <c r="J17" s="7">
        <v>3</v>
      </c>
      <c r="K17" s="3"/>
      <c r="L17" s="19" t="s">
        <v>14</v>
      </c>
      <c r="M17" s="39" t="str">
        <f>IF(J17=1,H17,(IF(J18=1,H18,(IF(J19=1,H19,(IF(J20=1,H20,1.7)))))))</f>
        <v>Josh Stretton</v>
      </c>
      <c r="N17" s="12">
        <v>8.9700000000000006</v>
      </c>
      <c r="O17" s="7">
        <v>3</v>
      </c>
      <c r="P17" s="3"/>
      <c r="Q17" s="6" t="s">
        <v>9</v>
      </c>
      <c r="R17" s="11" t="str">
        <f>IF(O21=1,M21,(IF(O22=1,M22,(IF(O23=1,M23,(IF(O24=1,M24,1.11)))))))</f>
        <v>Kai Bates</v>
      </c>
      <c r="S17" s="12">
        <v>13.63</v>
      </c>
      <c r="T17" s="13">
        <v>1</v>
      </c>
      <c r="U17" s="3"/>
      <c r="V17" s="19" t="s">
        <v>14</v>
      </c>
      <c r="W17" s="12" t="str">
        <f>IF(T17=2,R17,(IF(T18=2,R18,(IF(T19=2,R19,(IF(T20=2,R20,2.12)))))))</f>
        <v>Justin Holland</v>
      </c>
      <c r="X17" s="21">
        <v>11.84</v>
      </c>
      <c r="Y17" s="38">
        <v>3</v>
      </c>
    </row>
    <row r="18" spans="1:25" ht="19">
      <c r="A18" s="2" t="s">
        <v>20</v>
      </c>
      <c r="B18" s="2"/>
      <c r="C18" s="37"/>
      <c r="D18" s="37"/>
      <c r="E18" s="2">
        <v>3</v>
      </c>
      <c r="F18" s="3"/>
      <c r="G18" s="14" t="s">
        <v>10</v>
      </c>
      <c r="H18" s="31" t="str">
        <f>IF(E13=4,C13,(IF(E14=4,C14,(IF(E15=4,C15,(IF(E16=4,C16,4.2)))))))</f>
        <v>Matthew Russell</v>
      </c>
      <c r="I18" s="12">
        <v>9.9700000000000006</v>
      </c>
      <c r="J18" s="7">
        <v>2</v>
      </c>
      <c r="K18" s="3"/>
      <c r="L18" s="28"/>
      <c r="M18" s="28"/>
      <c r="N18" s="178"/>
      <c r="O18" s="28"/>
      <c r="P18" s="3"/>
      <c r="Q18" s="14" t="s">
        <v>10</v>
      </c>
      <c r="R18" s="11" t="str">
        <f>IF(O22=2,M22,(IF(O23=2,M23,(IF(O24=2,M24,(IF(O21=2,M21,2.11)))))))</f>
        <v>Nathan Cross</v>
      </c>
      <c r="S18" s="12">
        <v>8.5299999999999994</v>
      </c>
      <c r="T18" s="7">
        <v>3</v>
      </c>
      <c r="U18" s="3"/>
      <c r="V18" s="28"/>
      <c r="W18" s="28"/>
      <c r="X18" s="28"/>
      <c r="Y18" s="28"/>
    </row>
    <row r="19" spans="1:25" ht="19">
      <c r="A19" s="6" t="s">
        <v>9</v>
      </c>
      <c r="B19" s="13">
        <v>4</v>
      </c>
      <c r="C19" s="39" t="s">
        <v>85</v>
      </c>
      <c r="D19" s="11">
        <v>9.4</v>
      </c>
      <c r="E19" s="13">
        <v>2</v>
      </c>
      <c r="F19" s="10"/>
      <c r="G19" s="41" t="s">
        <v>11</v>
      </c>
      <c r="H19" s="39" t="str">
        <f>IF(E25=3,C25,(IF(E26=3,C26,(IF(E27=3,C27,(IF(E28=3,C28,3.4)))))))</f>
        <v>Josh Stretton</v>
      </c>
      <c r="I19" s="12">
        <v>12.1</v>
      </c>
      <c r="J19" s="7">
        <v>1</v>
      </c>
      <c r="K19" s="3"/>
      <c r="L19" s="2"/>
      <c r="M19" s="3"/>
      <c r="N19" s="165"/>
      <c r="O19" s="3"/>
      <c r="P19" s="3"/>
      <c r="Q19" s="18" t="s">
        <v>11</v>
      </c>
      <c r="R19" s="17" t="str">
        <f>IF(O28=1,M28,(IF(O29=1,M29,(IF(O30=1,M30,(IF(O31=1,M31,1.12)))))))</f>
        <v>Justin Holland</v>
      </c>
      <c r="S19" s="12">
        <v>11.77</v>
      </c>
      <c r="T19" s="7">
        <v>2</v>
      </c>
      <c r="U19" s="3"/>
      <c r="V19" s="3"/>
      <c r="W19" s="3"/>
      <c r="X19" s="3"/>
      <c r="Y19" s="3"/>
    </row>
    <row r="20" spans="1:25" ht="19">
      <c r="A20" s="14" t="s">
        <v>10</v>
      </c>
      <c r="B20" s="7">
        <v>9</v>
      </c>
      <c r="C20" s="39" t="s">
        <v>93</v>
      </c>
      <c r="D20" s="17">
        <v>12.16</v>
      </c>
      <c r="E20" s="7">
        <v>1</v>
      </c>
      <c r="F20" s="10"/>
      <c r="G20" s="19" t="s">
        <v>14</v>
      </c>
      <c r="H20" s="39" t="str">
        <f>IF(E31=3,C31,(IF(E32=3,C32,(IF(E33=3,C33,(IF(E34=3,C34,3.5)))))))</f>
        <v>Michael Williams</v>
      </c>
      <c r="I20" s="12">
        <v>4.2699999999999996</v>
      </c>
      <c r="J20" s="7">
        <v>4</v>
      </c>
      <c r="K20" s="10"/>
      <c r="L20" s="2" t="s">
        <v>21</v>
      </c>
      <c r="M20" s="2" t="s">
        <v>8</v>
      </c>
      <c r="N20" s="37"/>
      <c r="O20" s="2">
        <v>11</v>
      </c>
      <c r="P20" s="3"/>
      <c r="Q20" s="19" t="s">
        <v>14</v>
      </c>
      <c r="R20" s="17" t="str">
        <f>IF(O29=2,M29,(IF(O30=2,M30,(IF(O31=2,M31,(IF(O28=2,M28,2.12)))))))</f>
        <v>Marty Cole</v>
      </c>
      <c r="S20" s="12">
        <v>8.24</v>
      </c>
      <c r="T20" s="20">
        <v>4</v>
      </c>
      <c r="U20" s="3"/>
      <c r="V20" s="3"/>
      <c r="W20" s="3"/>
      <c r="X20" s="3"/>
      <c r="Y20" s="3"/>
    </row>
    <row r="21" spans="1:25" ht="19">
      <c r="A21" s="18" t="s">
        <v>11</v>
      </c>
      <c r="B21" s="7">
        <v>12</v>
      </c>
      <c r="C21" s="39" t="s">
        <v>52</v>
      </c>
      <c r="D21" s="17">
        <v>8.1300000000000008</v>
      </c>
      <c r="E21" s="7">
        <v>3</v>
      </c>
      <c r="F21" s="10"/>
      <c r="G21" s="3"/>
      <c r="H21" s="3"/>
      <c r="I21" s="165"/>
      <c r="J21" s="3"/>
      <c r="K21" s="10"/>
      <c r="L21" s="6" t="s">
        <v>9</v>
      </c>
      <c r="M21" s="11" t="str">
        <f>IF(E19=1,C19,(IF(E20=1,C20,(IF(E21=1,C21,(IF(E22=1,C22,1.3)))))))</f>
        <v>Andrew Cassidy</v>
      </c>
      <c r="N21" s="12">
        <v>4.7699999999999996</v>
      </c>
      <c r="O21" s="13">
        <v>3</v>
      </c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9">
      <c r="A22" s="43" t="s">
        <v>14</v>
      </c>
      <c r="B22" s="7">
        <v>17</v>
      </c>
      <c r="C22" s="39" t="s">
        <v>111</v>
      </c>
      <c r="D22" s="17">
        <v>4.3600000000000003</v>
      </c>
      <c r="E22" s="7">
        <v>4</v>
      </c>
      <c r="F22" s="10"/>
      <c r="G22" s="2" t="s">
        <v>43</v>
      </c>
      <c r="H22" s="28"/>
      <c r="I22" s="178"/>
      <c r="J22" s="5">
        <v>8</v>
      </c>
      <c r="K22" s="10"/>
      <c r="L22" s="14" t="s">
        <v>10</v>
      </c>
      <c r="M22" s="17" t="s">
        <v>54</v>
      </c>
      <c r="N22" s="12">
        <v>13.67</v>
      </c>
      <c r="O22" s="7">
        <v>1</v>
      </c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9">
      <c r="A23" s="28"/>
      <c r="B23" s="28"/>
      <c r="C23" s="178"/>
      <c r="D23" s="178"/>
      <c r="E23" s="28"/>
      <c r="F23" s="28"/>
      <c r="G23" s="6" t="s">
        <v>9</v>
      </c>
      <c r="H23" s="12" t="s">
        <v>52</v>
      </c>
      <c r="I23" s="12">
        <v>9.9</v>
      </c>
      <c r="J23" s="7">
        <v>1</v>
      </c>
      <c r="K23" s="28"/>
      <c r="L23" s="18" t="s">
        <v>11</v>
      </c>
      <c r="M23" s="17" t="str">
        <f>IF(E31=2,C31,(IF(E32=2,C32,(IF(E33=2,C33,(IF(E34=2,C34,2.5)))))))</f>
        <v>Nathan Cross</v>
      </c>
      <c r="N23" s="12">
        <v>7.8</v>
      </c>
      <c r="O23" s="7">
        <v>2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9">
      <c r="A24" s="2" t="s">
        <v>22</v>
      </c>
      <c r="B24" s="2"/>
      <c r="C24" s="37"/>
      <c r="D24" s="37"/>
      <c r="E24" s="2">
        <v>4</v>
      </c>
      <c r="F24" s="28"/>
      <c r="G24" s="14" t="s">
        <v>10</v>
      </c>
      <c r="H24" s="39" t="str">
        <f>IF(E25=4,C25,(IF(E26=4,C26,(IF(E27=4,C27,(IF(E28=4,C28,4.4)))))))</f>
        <v>Blair Moore</v>
      </c>
      <c r="I24" s="12">
        <v>7.46</v>
      </c>
      <c r="J24" s="7">
        <v>3</v>
      </c>
      <c r="K24" s="28"/>
      <c r="L24" s="19" t="s">
        <v>14</v>
      </c>
      <c r="M24" s="39" t="str">
        <f>IF(J25=2,H25,(IF(J23=2,H23,(IF(J24=2,H24,2.8)))))</f>
        <v>Jared Reed</v>
      </c>
      <c r="N24" s="12">
        <v>4.7699999999999996</v>
      </c>
      <c r="O24" s="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">
      <c r="A25" s="6" t="s">
        <v>9</v>
      </c>
      <c r="B25" s="13">
        <v>5</v>
      </c>
      <c r="C25" s="39" t="s">
        <v>106</v>
      </c>
      <c r="D25" s="11">
        <v>9.1300000000000008</v>
      </c>
      <c r="E25" s="13">
        <v>3</v>
      </c>
      <c r="F25" s="28"/>
      <c r="G25" s="41" t="s">
        <v>11</v>
      </c>
      <c r="H25" s="39" t="str">
        <f>IF(E31=4,C31,(IF(E32=4,C32,(IF(E33=4,C33,(IF(E34=4,C34,4.5)))))))</f>
        <v>Jared Reed</v>
      </c>
      <c r="I25" s="12">
        <v>7.54</v>
      </c>
      <c r="J25" s="7">
        <v>2</v>
      </c>
      <c r="K25" s="28"/>
      <c r="L25" s="3"/>
      <c r="M25" s="3"/>
      <c r="N25" s="165"/>
      <c r="O25" s="3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9">
      <c r="A26" s="14" t="s">
        <v>10</v>
      </c>
      <c r="B26" s="7">
        <v>10</v>
      </c>
      <c r="C26" s="39" t="s">
        <v>88</v>
      </c>
      <c r="D26" s="17">
        <v>2.83</v>
      </c>
      <c r="E26" s="7">
        <v>4</v>
      </c>
      <c r="F26" s="28"/>
      <c r="G26" s="28"/>
      <c r="H26" s="28"/>
      <c r="I26" s="178"/>
      <c r="J26" s="28"/>
      <c r="K26" s="28"/>
      <c r="L26" s="3"/>
      <c r="M26" s="3"/>
      <c r="N26" s="165"/>
      <c r="O26" s="3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9">
      <c r="A27" s="18" t="s">
        <v>11</v>
      </c>
      <c r="B27" s="7">
        <v>11</v>
      </c>
      <c r="C27" s="39" t="s">
        <v>89</v>
      </c>
      <c r="D27" s="17">
        <v>10.17</v>
      </c>
      <c r="E27" s="7">
        <v>2</v>
      </c>
      <c r="F27" s="214"/>
      <c r="G27" s="241"/>
      <c r="H27" s="241"/>
      <c r="I27" s="176"/>
      <c r="J27" s="52"/>
      <c r="K27" s="214"/>
      <c r="L27" s="2" t="s">
        <v>23</v>
      </c>
      <c r="M27" s="2" t="s">
        <v>8</v>
      </c>
      <c r="N27" s="37"/>
      <c r="O27" s="2">
        <v>12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9">
      <c r="A28" s="43" t="s">
        <v>14</v>
      </c>
      <c r="B28" s="7">
        <v>16</v>
      </c>
      <c r="C28" s="39" t="s">
        <v>54</v>
      </c>
      <c r="D28" s="17">
        <v>17.37</v>
      </c>
      <c r="E28" s="7">
        <v>1</v>
      </c>
      <c r="F28" s="214"/>
      <c r="G28" s="214"/>
      <c r="H28" s="214"/>
      <c r="I28" s="176"/>
      <c r="J28" s="52"/>
      <c r="K28" s="214"/>
      <c r="L28" s="6" t="s">
        <v>9</v>
      </c>
      <c r="M28" s="11" t="str">
        <f>IF(E19=2,C19,(IF(E20=2,C20,(IF(E21=2,C21,(IF(E22=2,C22,2.3)))))))</f>
        <v>Marty Cole</v>
      </c>
      <c r="N28" s="12">
        <v>12.4</v>
      </c>
      <c r="O28" s="13">
        <v>2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9">
      <c r="A29" s="28"/>
      <c r="B29" s="28"/>
      <c r="C29" s="178"/>
      <c r="D29" s="178"/>
      <c r="E29" s="28"/>
      <c r="F29" s="214"/>
      <c r="G29" s="214"/>
      <c r="H29" s="214"/>
      <c r="I29" s="176"/>
      <c r="J29" s="52"/>
      <c r="K29" s="214"/>
      <c r="L29" s="14" t="s">
        <v>10</v>
      </c>
      <c r="M29" s="17" t="s">
        <v>89</v>
      </c>
      <c r="N29" s="12">
        <v>5.13</v>
      </c>
      <c r="O29" s="7">
        <v>4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9">
      <c r="A30" s="2" t="s">
        <v>44</v>
      </c>
      <c r="B30" s="2"/>
      <c r="C30" s="37"/>
      <c r="D30" s="37"/>
      <c r="E30" s="2">
        <v>5</v>
      </c>
      <c r="F30" s="214"/>
      <c r="G30" s="214"/>
      <c r="H30" s="214"/>
      <c r="I30" s="176"/>
      <c r="J30" s="149"/>
      <c r="K30" s="214"/>
      <c r="L30" s="18" t="s">
        <v>11</v>
      </c>
      <c r="M30" s="17" t="str">
        <f>IF(E31=1,C31,(IF(E32=1,C32,(IF(E33=1,C33,(IF(E34=1,C34,1.5)))))))</f>
        <v>Justin Holland</v>
      </c>
      <c r="N30" s="12">
        <v>12.74</v>
      </c>
      <c r="O30" s="7">
        <v>1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9">
      <c r="A31" s="6" t="s">
        <v>9</v>
      </c>
      <c r="B31" s="13">
        <v>2</v>
      </c>
      <c r="C31" s="39" t="s">
        <v>53</v>
      </c>
      <c r="D31" s="11">
        <v>12.96</v>
      </c>
      <c r="E31" s="13">
        <v>2</v>
      </c>
      <c r="F31" s="214"/>
      <c r="G31" s="214"/>
      <c r="H31" s="214"/>
      <c r="I31" s="176"/>
      <c r="J31" s="52"/>
      <c r="K31" s="214"/>
      <c r="L31" s="19" t="s">
        <v>14</v>
      </c>
      <c r="M31" s="39" t="str">
        <f>IF(J23=1,H23,(IF(J24=1,H24,(IF(J25=1,H25,1.8)))))</f>
        <v>Dylan Henry</v>
      </c>
      <c r="N31" s="12">
        <v>8.33</v>
      </c>
      <c r="O31" s="7">
        <v>3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9">
      <c r="A32" s="14" t="s">
        <v>10</v>
      </c>
      <c r="B32" s="7">
        <v>7</v>
      </c>
      <c r="C32" s="39" t="s">
        <v>165</v>
      </c>
      <c r="D32" s="17">
        <v>6.73</v>
      </c>
      <c r="E32" s="7">
        <v>3</v>
      </c>
      <c r="F32" s="214"/>
      <c r="G32" s="214"/>
      <c r="H32" s="214"/>
      <c r="I32" s="176"/>
      <c r="J32" s="52"/>
      <c r="K32" s="214"/>
      <c r="L32" s="28"/>
      <c r="M32" s="28"/>
      <c r="N32" s="17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9">
      <c r="A33" s="18" t="s">
        <v>11</v>
      </c>
      <c r="B33" s="7">
        <v>14</v>
      </c>
      <c r="C33" s="39" t="s">
        <v>97</v>
      </c>
      <c r="D33" s="17">
        <v>14.4</v>
      </c>
      <c r="E33" s="7">
        <v>1</v>
      </c>
      <c r="F33" s="214"/>
      <c r="G33" s="214"/>
      <c r="H33" s="214"/>
      <c r="I33" s="176"/>
      <c r="J33" s="52"/>
      <c r="K33" s="214"/>
      <c r="L33" s="28"/>
      <c r="M33" s="28"/>
      <c r="N33" s="17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9">
      <c r="A34" s="43" t="s">
        <v>14</v>
      </c>
      <c r="B34" s="7">
        <v>19</v>
      </c>
      <c r="C34" s="12" t="s">
        <v>167</v>
      </c>
      <c r="D34" s="17">
        <v>5.46</v>
      </c>
      <c r="E34" s="7">
        <v>4</v>
      </c>
      <c r="F34" s="214"/>
      <c r="G34" s="241"/>
      <c r="H34" s="241"/>
      <c r="I34" s="176"/>
      <c r="J34" s="52"/>
      <c r="K34" s="214"/>
      <c r="L34" s="28"/>
      <c r="M34" s="28"/>
      <c r="N34" s="17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9">
      <c r="A35" s="28"/>
      <c r="B35" s="28"/>
      <c r="C35" s="178"/>
      <c r="D35" s="178"/>
      <c r="E35" s="28"/>
      <c r="F35" s="214"/>
      <c r="G35" s="241"/>
      <c r="H35" s="241"/>
      <c r="I35" s="176"/>
      <c r="J35" s="52"/>
      <c r="K35" s="214"/>
      <c r="L35" s="28"/>
      <c r="M35" s="28"/>
      <c r="N35" s="17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9">
      <c r="A36" s="28"/>
      <c r="B36" s="28"/>
      <c r="C36" s="178"/>
      <c r="D36" s="178"/>
      <c r="E36" s="28"/>
      <c r="F36" s="214"/>
      <c r="G36" s="241"/>
      <c r="H36" s="241"/>
      <c r="I36" s="176"/>
      <c r="J36" s="52"/>
      <c r="K36" s="214"/>
      <c r="L36" s="28"/>
      <c r="M36" s="28"/>
      <c r="N36" s="17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9">
      <c r="A37" s="28"/>
      <c r="B37" s="28"/>
      <c r="C37" s="178"/>
      <c r="D37" s="178"/>
      <c r="E37" s="28"/>
      <c r="F37" s="214"/>
      <c r="G37" s="214"/>
      <c r="H37" s="214"/>
      <c r="I37" s="176"/>
      <c r="J37" s="52"/>
      <c r="K37" s="214"/>
      <c r="L37" s="28"/>
      <c r="M37" s="28"/>
      <c r="N37" s="17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9">
      <c r="A38" s="28"/>
      <c r="B38" s="28"/>
      <c r="C38" s="178"/>
      <c r="D38" s="178"/>
      <c r="E38" s="28"/>
      <c r="F38" s="214"/>
      <c r="G38" s="241"/>
      <c r="H38" s="241"/>
      <c r="I38" s="176"/>
      <c r="J38" s="52"/>
      <c r="K38" s="214"/>
      <c r="L38" s="28"/>
      <c r="M38" s="28"/>
      <c r="N38" s="17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9">
      <c r="A39" s="28"/>
      <c r="B39" s="28"/>
      <c r="C39" s="178"/>
      <c r="D39" s="178"/>
      <c r="E39" s="28"/>
      <c r="F39" s="214"/>
      <c r="G39" s="214"/>
      <c r="H39" s="214"/>
      <c r="I39" s="176"/>
      <c r="J39" s="149"/>
      <c r="K39" s="214"/>
      <c r="L39" s="28"/>
      <c r="M39" s="28"/>
      <c r="N39" s="17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9">
      <c r="A40" s="28"/>
      <c r="B40" s="28"/>
      <c r="C40" s="178"/>
      <c r="D40" s="178"/>
      <c r="E40" s="28"/>
      <c r="F40" s="214"/>
      <c r="G40" s="241"/>
      <c r="H40" s="241"/>
      <c r="I40" s="176"/>
      <c r="J40" s="52"/>
      <c r="K40" s="214"/>
      <c r="L40" s="28"/>
      <c r="M40" s="28"/>
      <c r="N40" s="17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9">
      <c r="F41" s="90"/>
      <c r="G41" s="91"/>
      <c r="H41" s="91"/>
      <c r="I41" s="176"/>
      <c r="J41" s="52"/>
      <c r="K41" s="90"/>
    </row>
    <row r="42" spans="1:25" ht="19">
      <c r="F42" s="90"/>
      <c r="G42" s="91"/>
      <c r="H42" s="91"/>
      <c r="I42" s="176"/>
      <c r="J42" s="52"/>
      <c r="K42" s="90"/>
    </row>
    <row r="43" spans="1:25" ht="19">
      <c r="F43" s="90"/>
      <c r="G43" s="91"/>
      <c r="H43" s="91"/>
      <c r="I43" s="176"/>
      <c r="J43" s="52"/>
      <c r="K43" s="90"/>
    </row>
    <row r="44" spans="1:25" ht="19">
      <c r="F44" s="90"/>
      <c r="G44" s="148"/>
      <c r="H44" s="148"/>
      <c r="I44" s="176"/>
      <c r="J44" s="52"/>
      <c r="K44" s="90"/>
    </row>
    <row r="45" spans="1:25">
      <c r="F45" s="90"/>
      <c r="G45" s="91"/>
      <c r="H45" s="91"/>
      <c r="I45" s="177"/>
      <c r="J45" s="90"/>
      <c r="K45" s="90"/>
    </row>
    <row r="46" spans="1:25">
      <c r="F46" s="90"/>
      <c r="G46" s="90"/>
      <c r="H46" s="90"/>
      <c r="I46" s="177"/>
      <c r="J46" s="90"/>
      <c r="K46" s="90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102"/>
  <sheetViews>
    <sheetView topLeftCell="L1" workbookViewId="0">
      <selection activeCell="C22" sqref="C22"/>
    </sheetView>
  </sheetViews>
  <sheetFormatPr baseColWidth="10" defaultColWidth="11" defaultRowHeight="16"/>
  <cols>
    <col min="2" max="2" width="3.83203125" hidden="1" customWidth="1"/>
    <col min="3" max="3" width="25.33203125" customWidth="1"/>
    <col min="4" max="4" width="24.83203125" style="164" customWidth="1"/>
    <col min="5" max="5" width="16.1640625" style="192" customWidth="1"/>
    <col min="9" max="9" width="24.1640625" customWidth="1"/>
    <col min="10" max="10" width="14.6640625" style="195" customWidth="1"/>
    <col min="14" max="14" width="11" style="89"/>
    <col min="15" max="15" width="27.1640625" customWidth="1"/>
    <col min="16" max="16" width="15.83203125" style="192" customWidth="1"/>
  </cols>
  <sheetData>
    <row r="1" spans="1:25" ht="21">
      <c r="A1" s="1" t="s">
        <v>65</v>
      </c>
      <c r="B1" s="58"/>
      <c r="C1" s="58"/>
      <c r="D1" s="182"/>
      <c r="E1" s="187"/>
      <c r="F1" s="58"/>
      <c r="G1" s="58"/>
      <c r="H1" s="58"/>
      <c r="I1" s="58"/>
      <c r="J1" s="182"/>
      <c r="K1" s="58"/>
      <c r="L1" s="58"/>
      <c r="M1" s="58"/>
      <c r="N1" s="59"/>
      <c r="O1" s="58"/>
      <c r="P1" s="187"/>
      <c r="Q1" s="58"/>
      <c r="R1" s="58"/>
      <c r="S1" s="58"/>
      <c r="T1" s="58"/>
      <c r="U1" s="44"/>
      <c r="V1" s="44"/>
      <c r="W1" s="44"/>
    </row>
    <row r="2" spans="1:25" ht="21">
      <c r="A2" s="5" t="s">
        <v>70</v>
      </c>
      <c r="B2" s="58"/>
      <c r="C2" s="58"/>
      <c r="D2" s="182"/>
      <c r="E2" s="187"/>
      <c r="F2" s="58"/>
      <c r="G2" s="58"/>
      <c r="H2" s="58"/>
      <c r="I2" s="58"/>
      <c r="J2" s="182"/>
      <c r="K2" s="58"/>
      <c r="L2" s="58"/>
      <c r="M2" s="58"/>
      <c r="N2" s="59"/>
      <c r="O2" s="58"/>
      <c r="P2" s="187"/>
      <c r="Q2" s="58"/>
      <c r="R2" s="58"/>
      <c r="S2" s="58"/>
      <c r="T2" s="58"/>
      <c r="U2" s="44"/>
      <c r="V2" s="44"/>
      <c r="W2" s="44"/>
    </row>
    <row r="3" spans="1:25" ht="19">
      <c r="A3" s="61"/>
      <c r="B3" s="61"/>
      <c r="C3" s="61"/>
      <c r="D3" s="183"/>
      <c r="E3" s="188"/>
      <c r="F3" s="61"/>
      <c r="G3" s="61"/>
      <c r="H3" s="61"/>
      <c r="I3" s="61"/>
      <c r="J3" s="183"/>
      <c r="K3" s="61"/>
      <c r="L3" s="61"/>
      <c r="M3" s="61"/>
      <c r="N3" s="180"/>
      <c r="O3" s="61"/>
      <c r="P3" s="188"/>
      <c r="Q3" s="61"/>
      <c r="R3" s="61"/>
      <c r="S3" s="61"/>
      <c r="T3" s="58"/>
      <c r="U3" s="44"/>
      <c r="V3" s="44"/>
      <c r="W3" s="44"/>
    </row>
    <row r="4" spans="1:25" ht="21">
      <c r="A4" s="62"/>
      <c r="B4" s="61"/>
      <c r="C4" s="61"/>
      <c r="D4" s="183"/>
      <c r="E4" s="188"/>
      <c r="F4" s="61"/>
      <c r="G4" s="61"/>
      <c r="H4" s="61"/>
      <c r="I4" s="61"/>
      <c r="J4" s="183"/>
      <c r="K4" s="61"/>
      <c r="L4" s="61"/>
      <c r="M4" s="61"/>
      <c r="N4" s="62"/>
      <c r="O4" s="61"/>
      <c r="P4" s="188"/>
      <c r="Q4" s="61"/>
      <c r="R4" s="61"/>
      <c r="S4" s="61"/>
      <c r="T4" s="61"/>
      <c r="U4" s="44"/>
      <c r="V4" s="44"/>
      <c r="W4" s="44"/>
    </row>
    <row r="5" spans="1:25" ht="19">
      <c r="A5" s="71"/>
      <c r="B5" s="52"/>
      <c r="C5" s="52"/>
      <c r="D5" s="184"/>
      <c r="E5" s="189"/>
      <c r="F5" s="72"/>
      <c r="G5" s="72"/>
      <c r="H5" s="71"/>
      <c r="I5" s="72"/>
      <c r="J5" s="194"/>
      <c r="K5" s="72"/>
      <c r="L5" s="72"/>
      <c r="M5" s="72"/>
      <c r="N5" s="73"/>
      <c r="O5" s="74"/>
      <c r="P5" s="189"/>
      <c r="R5" s="52"/>
      <c r="S5" s="52"/>
      <c r="T5" s="52"/>
      <c r="U5" s="44"/>
      <c r="V5" s="44"/>
      <c r="W5" s="44"/>
      <c r="X5" s="44"/>
      <c r="Y5" s="44"/>
    </row>
    <row r="6" spans="1:25" ht="21">
      <c r="A6" s="75" t="s">
        <v>29</v>
      </c>
      <c r="B6" s="75"/>
      <c r="C6" s="75"/>
      <c r="D6" s="185"/>
      <c r="E6" s="190"/>
      <c r="F6" s="75"/>
      <c r="G6" s="75"/>
      <c r="H6" s="75" t="s">
        <v>30</v>
      </c>
      <c r="I6" s="75"/>
      <c r="K6" s="76"/>
      <c r="L6" s="75"/>
      <c r="R6" s="152"/>
      <c r="S6" s="152"/>
      <c r="T6" s="52"/>
      <c r="U6" s="44"/>
      <c r="V6" s="44"/>
      <c r="W6" s="44"/>
      <c r="X6" s="44"/>
      <c r="Y6" s="44"/>
    </row>
    <row r="7" spans="1:25" ht="19">
      <c r="A7" s="28" t="s">
        <v>31</v>
      </c>
      <c r="B7" s="28"/>
      <c r="C7" s="28"/>
      <c r="D7" s="77" t="s">
        <v>4</v>
      </c>
      <c r="E7" s="191" t="s">
        <v>32</v>
      </c>
      <c r="F7" s="77" t="s">
        <v>33</v>
      </c>
      <c r="G7" s="28"/>
      <c r="H7" s="28" t="s">
        <v>31</v>
      </c>
      <c r="I7" s="28"/>
      <c r="J7" s="77" t="s">
        <v>4</v>
      </c>
      <c r="K7" s="77" t="s">
        <v>32</v>
      </c>
      <c r="L7" s="77" t="s">
        <v>33</v>
      </c>
      <c r="N7" s="5"/>
      <c r="O7" s="28"/>
      <c r="P7" s="191"/>
      <c r="R7" s="152"/>
      <c r="S7" s="152"/>
      <c r="T7" s="52"/>
      <c r="U7" s="44"/>
      <c r="V7" s="44"/>
      <c r="W7" s="44"/>
      <c r="X7" s="44"/>
      <c r="Y7" s="44"/>
    </row>
    <row r="8" spans="1:25" ht="19">
      <c r="A8" s="3"/>
      <c r="B8" s="3"/>
      <c r="C8" s="3"/>
      <c r="D8" s="231"/>
      <c r="E8" s="240"/>
      <c r="F8" s="232"/>
      <c r="G8" s="3"/>
      <c r="H8" s="3"/>
      <c r="I8" s="3"/>
      <c r="J8" s="78"/>
      <c r="K8" s="79"/>
      <c r="L8" s="79"/>
      <c r="N8" s="2" t="s">
        <v>34</v>
      </c>
      <c r="P8" s="196" t="s">
        <v>35</v>
      </c>
      <c r="R8" s="99"/>
      <c r="S8" s="99"/>
      <c r="T8" s="52"/>
      <c r="U8" s="44"/>
      <c r="V8" s="44"/>
      <c r="W8" s="44"/>
      <c r="X8" s="44"/>
      <c r="Y8" s="44"/>
    </row>
    <row r="9" spans="1:25" ht="19">
      <c r="A9" s="233" t="s">
        <v>9</v>
      </c>
      <c r="B9" s="97" t="s">
        <v>111</v>
      </c>
      <c r="C9" s="96" t="s">
        <v>107</v>
      </c>
      <c r="D9" s="39">
        <v>15.6</v>
      </c>
      <c r="E9" s="239">
        <v>1</v>
      </c>
      <c r="F9" s="235">
        <v>10</v>
      </c>
      <c r="G9" s="10"/>
      <c r="H9" s="233" t="s">
        <v>9</v>
      </c>
      <c r="I9" s="96" t="s">
        <v>107</v>
      </c>
      <c r="J9" s="234">
        <v>8.77</v>
      </c>
      <c r="K9" s="235">
        <v>3</v>
      </c>
      <c r="L9" s="235">
        <v>5</v>
      </c>
      <c r="M9" s="28"/>
      <c r="N9" s="236">
        <v>1</v>
      </c>
      <c r="O9" s="80" t="s">
        <v>109</v>
      </c>
      <c r="P9" s="239">
        <v>18</v>
      </c>
      <c r="R9" s="151"/>
      <c r="S9" s="151"/>
      <c r="T9" s="52"/>
      <c r="U9" s="44"/>
      <c r="V9" s="44"/>
      <c r="W9" s="44"/>
      <c r="X9" s="44"/>
      <c r="Y9" s="44"/>
    </row>
    <row r="10" spans="1:25" ht="19">
      <c r="A10" s="237" t="s">
        <v>10</v>
      </c>
      <c r="B10" s="97" t="s">
        <v>112</v>
      </c>
      <c r="C10" s="96" t="s">
        <v>109</v>
      </c>
      <c r="D10" s="39">
        <v>11.94</v>
      </c>
      <c r="E10" s="239">
        <v>2</v>
      </c>
      <c r="F10" s="235">
        <v>8</v>
      </c>
      <c r="G10" s="10"/>
      <c r="H10" s="237" t="s">
        <v>10</v>
      </c>
      <c r="I10" s="96" t="s">
        <v>109</v>
      </c>
      <c r="J10" s="234">
        <v>13.4</v>
      </c>
      <c r="K10" s="235">
        <v>1</v>
      </c>
      <c r="L10" s="235">
        <v>10</v>
      </c>
      <c r="M10" s="28"/>
      <c r="N10" s="236">
        <v>2</v>
      </c>
      <c r="O10" s="80" t="s">
        <v>107</v>
      </c>
      <c r="P10" s="239">
        <v>15</v>
      </c>
      <c r="R10" s="154"/>
      <c r="S10" s="153"/>
      <c r="T10" s="52"/>
      <c r="U10" s="44"/>
      <c r="V10" s="44"/>
      <c r="W10" s="44"/>
      <c r="X10" s="44"/>
      <c r="Y10" s="44"/>
    </row>
    <row r="11" spans="1:25" ht="19">
      <c r="A11" s="18" t="s">
        <v>11</v>
      </c>
      <c r="B11" s="97" t="s">
        <v>55</v>
      </c>
      <c r="C11" s="96" t="s">
        <v>59</v>
      </c>
      <c r="D11" s="39">
        <v>11.94</v>
      </c>
      <c r="E11" s="239">
        <v>3</v>
      </c>
      <c r="F11" s="235">
        <v>5</v>
      </c>
      <c r="G11" s="10"/>
      <c r="H11" s="18" t="s">
        <v>11</v>
      </c>
      <c r="I11" s="96" t="s">
        <v>59</v>
      </c>
      <c r="J11" s="234">
        <v>10.9</v>
      </c>
      <c r="K11" s="235">
        <v>2</v>
      </c>
      <c r="L11" s="235">
        <v>8</v>
      </c>
      <c r="M11" s="28"/>
      <c r="N11" s="179">
        <v>3</v>
      </c>
      <c r="O11" s="8" t="s">
        <v>59</v>
      </c>
      <c r="P11" s="239">
        <v>13</v>
      </c>
      <c r="R11" s="154"/>
      <c r="S11" s="153"/>
      <c r="T11" s="52"/>
      <c r="U11" s="44"/>
      <c r="V11" s="44"/>
      <c r="W11" s="44"/>
      <c r="X11" s="44"/>
      <c r="Y11" s="44"/>
    </row>
    <row r="12" spans="1:25" ht="19">
      <c r="A12" s="19" t="s">
        <v>14</v>
      </c>
      <c r="B12" s="80"/>
      <c r="C12" s="96" t="s">
        <v>108</v>
      </c>
      <c r="D12" s="39">
        <v>4.83</v>
      </c>
      <c r="E12" s="239">
        <v>5</v>
      </c>
      <c r="F12" s="235">
        <v>1</v>
      </c>
      <c r="G12" s="10"/>
      <c r="H12" s="19" t="s">
        <v>14</v>
      </c>
      <c r="I12" s="96" t="s">
        <v>108</v>
      </c>
      <c r="J12" s="234">
        <v>4.97</v>
      </c>
      <c r="K12" s="235">
        <v>5</v>
      </c>
      <c r="L12" s="235">
        <v>1</v>
      </c>
      <c r="M12" s="28"/>
      <c r="N12" s="179">
        <v>4</v>
      </c>
      <c r="O12" s="80" t="s">
        <v>101</v>
      </c>
      <c r="P12" s="239">
        <v>6</v>
      </c>
      <c r="R12" s="154"/>
      <c r="S12" s="153"/>
      <c r="T12" s="52"/>
      <c r="U12" s="44"/>
      <c r="V12" s="44"/>
      <c r="W12" s="44"/>
      <c r="X12" s="44"/>
      <c r="Y12" s="44"/>
    </row>
    <row r="13" spans="1:25" ht="19">
      <c r="A13" s="81" t="s">
        <v>36</v>
      </c>
      <c r="B13" s="80"/>
      <c r="C13" s="96" t="s">
        <v>101</v>
      </c>
      <c r="D13" s="39">
        <v>7.56</v>
      </c>
      <c r="E13" s="197">
        <v>4</v>
      </c>
      <c r="F13" s="8">
        <v>3</v>
      </c>
      <c r="G13" s="28"/>
      <c r="H13" s="81" t="s">
        <v>36</v>
      </c>
      <c r="I13" s="96" t="s">
        <v>101</v>
      </c>
      <c r="J13" s="39">
        <v>5.9</v>
      </c>
      <c r="K13" s="8">
        <v>4</v>
      </c>
      <c r="L13" s="8">
        <v>3</v>
      </c>
      <c r="M13" s="28"/>
      <c r="N13" s="181">
        <v>5</v>
      </c>
      <c r="O13" s="80" t="s">
        <v>108</v>
      </c>
      <c r="P13" s="198">
        <v>2</v>
      </c>
      <c r="R13" s="154"/>
      <c r="S13" s="153"/>
      <c r="T13" s="52"/>
      <c r="U13" s="44"/>
      <c r="V13" s="44"/>
      <c r="W13" s="44"/>
      <c r="X13" s="44"/>
      <c r="Y13" s="44"/>
    </row>
    <row r="14" spans="1:25" ht="19">
      <c r="A14" s="28"/>
      <c r="B14" s="28"/>
      <c r="C14" s="28"/>
      <c r="D14" s="178"/>
      <c r="E14" s="238"/>
      <c r="F14" s="28"/>
      <c r="G14" s="28"/>
      <c r="H14" s="28"/>
      <c r="I14" s="28"/>
      <c r="J14" s="178"/>
      <c r="K14" s="28"/>
      <c r="L14" s="28"/>
      <c r="M14" s="28"/>
      <c r="N14" s="5"/>
      <c r="O14" s="28"/>
      <c r="P14" s="238"/>
      <c r="R14" s="152"/>
      <c r="S14" s="152"/>
      <c r="T14" s="52"/>
      <c r="U14" s="44"/>
      <c r="V14" s="44"/>
      <c r="W14" s="44"/>
      <c r="X14" s="44"/>
      <c r="Y14" s="44"/>
    </row>
    <row r="15" spans="1:25" ht="19">
      <c r="A15" s="28"/>
      <c r="B15" s="28"/>
      <c r="C15" s="28"/>
      <c r="D15" s="178"/>
      <c r="E15" s="238"/>
      <c r="F15" s="28"/>
      <c r="G15" s="28"/>
      <c r="H15" s="28"/>
      <c r="I15" s="28"/>
      <c r="J15" s="178"/>
      <c r="K15" s="28"/>
      <c r="L15" s="28"/>
      <c r="M15" s="28"/>
      <c r="N15" s="5"/>
      <c r="O15" s="28"/>
      <c r="P15" s="238"/>
      <c r="R15" s="146"/>
      <c r="S15" s="146"/>
      <c r="T15" s="52"/>
      <c r="U15" s="44"/>
      <c r="V15" s="44"/>
      <c r="W15" s="44"/>
      <c r="X15" s="44"/>
      <c r="Y15" s="44"/>
    </row>
    <row r="16" spans="1:25" ht="19">
      <c r="A16" s="28"/>
      <c r="B16" s="28"/>
      <c r="C16" s="28"/>
      <c r="D16" s="178"/>
      <c r="E16" s="238"/>
      <c r="F16" s="28"/>
      <c r="G16" s="28"/>
      <c r="R16" s="152"/>
      <c r="S16" s="152"/>
      <c r="T16" s="52"/>
      <c r="U16" s="44"/>
      <c r="V16" s="44"/>
      <c r="W16" s="44"/>
      <c r="X16" s="44"/>
      <c r="Y16" s="44"/>
    </row>
    <row r="17" spans="1:25" ht="19">
      <c r="A17" s="82" t="s">
        <v>37</v>
      </c>
      <c r="B17" s="83"/>
      <c r="C17" s="83"/>
      <c r="D17" s="186"/>
      <c r="E17" s="193"/>
      <c r="F17" s="83"/>
      <c r="G17" s="83"/>
      <c r="H17" s="83"/>
      <c r="R17" s="152"/>
      <c r="S17" s="152"/>
      <c r="T17" s="52"/>
      <c r="U17" s="44"/>
      <c r="V17" s="44"/>
      <c r="W17" s="44"/>
      <c r="X17" s="44"/>
      <c r="Y17" s="44"/>
    </row>
    <row r="18" spans="1:25" ht="19">
      <c r="A18" s="82" t="s">
        <v>38</v>
      </c>
      <c r="B18" s="83"/>
      <c r="C18" s="83"/>
      <c r="D18" s="186"/>
      <c r="E18" s="193"/>
      <c r="F18" s="83"/>
      <c r="G18" s="83"/>
      <c r="H18" s="83"/>
      <c r="R18" s="146"/>
      <c r="S18" s="146"/>
      <c r="T18" s="146"/>
      <c r="U18" s="44"/>
      <c r="V18" s="44"/>
      <c r="W18" s="44"/>
      <c r="X18" s="44"/>
      <c r="Y18" s="44"/>
    </row>
    <row r="19" spans="1:25" ht="19">
      <c r="A19" s="82" t="s">
        <v>39</v>
      </c>
      <c r="B19" s="83"/>
      <c r="C19" s="83"/>
      <c r="D19" s="186"/>
      <c r="E19" s="193"/>
      <c r="F19" s="83"/>
      <c r="G19" s="83"/>
      <c r="H19" s="83"/>
      <c r="R19" s="146"/>
      <c r="S19" s="146"/>
      <c r="T19" s="146"/>
      <c r="U19" s="44"/>
      <c r="V19" s="44"/>
      <c r="W19" s="44"/>
      <c r="X19" s="44"/>
      <c r="Y19" s="44"/>
    </row>
    <row r="20" spans="1:25" ht="19">
      <c r="A20" s="82" t="s">
        <v>40</v>
      </c>
      <c r="B20" s="83"/>
      <c r="C20" s="83"/>
      <c r="D20" s="186"/>
      <c r="E20" s="193"/>
      <c r="F20" s="83"/>
      <c r="G20" s="83"/>
      <c r="H20" s="83"/>
      <c r="R20" s="61"/>
      <c r="S20" s="61"/>
      <c r="T20" s="61"/>
      <c r="U20" s="44"/>
      <c r="V20" s="44"/>
      <c r="W20" s="44"/>
    </row>
    <row r="21" spans="1:25" ht="19">
      <c r="A21" s="82" t="s">
        <v>41</v>
      </c>
      <c r="B21" s="83"/>
      <c r="C21" s="83"/>
      <c r="D21" s="186"/>
      <c r="E21" s="193"/>
      <c r="F21" s="83"/>
      <c r="G21" s="83"/>
      <c r="H21" s="83"/>
      <c r="R21" s="58"/>
      <c r="S21" s="58"/>
      <c r="T21" s="58"/>
      <c r="U21" s="44"/>
      <c r="V21" s="44"/>
      <c r="W21" s="44"/>
    </row>
    <row r="22" spans="1:25">
      <c r="A22" s="82" t="s">
        <v>42</v>
      </c>
      <c r="R22" s="58"/>
      <c r="S22" s="58"/>
      <c r="T22" s="58"/>
    </row>
    <row r="23" spans="1:25">
      <c r="R23" s="58"/>
      <c r="S23" s="58"/>
      <c r="T23" s="58"/>
    </row>
    <row r="24" spans="1:25">
      <c r="A24" s="58"/>
      <c r="B24" s="58"/>
      <c r="C24" s="58"/>
      <c r="E24" s="187"/>
      <c r="F24" s="58"/>
      <c r="G24" s="58"/>
      <c r="H24" s="58"/>
      <c r="I24" s="58"/>
      <c r="J24" s="182"/>
      <c r="K24" s="58"/>
      <c r="L24" s="58"/>
      <c r="M24" s="58"/>
      <c r="N24" s="180"/>
      <c r="O24" s="58"/>
      <c r="P24" s="187"/>
      <c r="Q24" s="58"/>
      <c r="R24" s="58"/>
      <c r="S24" s="58"/>
      <c r="T24" s="58"/>
    </row>
    <row r="25" spans="1:25" ht="19">
      <c r="A25" s="58"/>
      <c r="B25" s="58"/>
      <c r="C25" s="58"/>
      <c r="D25" s="176"/>
      <c r="E25" s="187"/>
      <c r="F25" s="58"/>
      <c r="G25" s="58"/>
      <c r="H25" s="58"/>
      <c r="I25" s="58"/>
      <c r="J25" s="182"/>
      <c r="K25" s="58"/>
      <c r="L25" s="58"/>
      <c r="M25" s="58"/>
      <c r="N25" s="180"/>
      <c r="O25" s="58"/>
      <c r="P25" s="187"/>
      <c r="Q25" s="58"/>
      <c r="R25" s="58"/>
      <c r="S25" s="58"/>
      <c r="T25" s="58"/>
    </row>
    <row r="26" spans="1:25" ht="19">
      <c r="A26" s="58"/>
      <c r="B26" s="58"/>
      <c r="C26" s="58"/>
      <c r="D26" s="155"/>
      <c r="E26" s="187"/>
      <c r="F26" s="58"/>
      <c r="G26" s="58"/>
      <c r="H26" s="58"/>
      <c r="I26" s="58"/>
      <c r="J26" s="182"/>
      <c r="K26" s="58"/>
      <c r="L26" s="58"/>
      <c r="M26" s="58"/>
      <c r="N26" s="180"/>
      <c r="O26" s="58"/>
      <c r="P26" s="187"/>
      <c r="Q26" s="58"/>
      <c r="R26" s="58"/>
      <c r="S26" s="58"/>
      <c r="T26" s="58"/>
    </row>
    <row r="27" spans="1:25" ht="19">
      <c r="A27" s="58"/>
      <c r="B27" s="58"/>
      <c r="C27" s="58"/>
      <c r="D27" s="155"/>
      <c r="E27" s="187"/>
      <c r="F27" s="58"/>
      <c r="G27" s="58"/>
      <c r="H27" s="58"/>
      <c r="I27" s="58"/>
      <c r="J27" s="182"/>
      <c r="K27" s="58"/>
      <c r="L27" s="58"/>
      <c r="M27" s="58"/>
      <c r="N27" s="180"/>
      <c r="O27" s="58"/>
      <c r="P27" s="187"/>
      <c r="Q27" s="58"/>
      <c r="R27" s="58"/>
      <c r="S27" s="58"/>
      <c r="T27" s="58"/>
    </row>
    <row r="28" spans="1:25" ht="19">
      <c r="A28" s="58"/>
      <c r="B28" s="58"/>
      <c r="C28" s="58"/>
      <c r="D28" s="155"/>
      <c r="E28" s="187"/>
      <c r="F28" s="58"/>
      <c r="G28" s="58"/>
      <c r="H28" s="58"/>
      <c r="I28" s="58"/>
      <c r="J28" s="182"/>
      <c r="K28" s="58"/>
      <c r="L28" s="58"/>
      <c r="M28" s="58"/>
      <c r="N28" s="180"/>
      <c r="O28" s="58"/>
      <c r="P28" s="187"/>
      <c r="Q28" s="58"/>
      <c r="R28" s="58"/>
      <c r="S28" s="58"/>
      <c r="T28" s="58"/>
    </row>
    <row r="29" spans="1:25" ht="19">
      <c r="A29" s="58"/>
      <c r="B29" s="58"/>
      <c r="C29" s="58"/>
      <c r="D29" s="155"/>
      <c r="E29" s="187"/>
      <c r="F29" s="58"/>
      <c r="G29" s="58"/>
      <c r="H29" s="58"/>
      <c r="I29" s="58"/>
      <c r="J29" s="182"/>
      <c r="K29" s="58"/>
      <c r="L29" s="58"/>
      <c r="M29" s="58"/>
      <c r="N29" s="180"/>
      <c r="O29" s="58"/>
      <c r="P29" s="187"/>
      <c r="Q29" s="58"/>
      <c r="R29" s="58"/>
      <c r="S29" s="58"/>
      <c r="T29" s="58"/>
    </row>
    <row r="30" spans="1:25" ht="19">
      <c r="A30" s="58"/>
      <c r="B30" s="58"/>
      <c r="C30" s="58"/>
      <c r="D30" s="155"/>
      <c r="E30" s="187"/>
      <c r="F30" s="58"/>
      <c r="G30" s="58"/>
      <c r="H30" s="58"/>
      <c r="I30" s="58"/>
      <c r="J30" s="182"/>
      <c r="K30" s="58"/>
      <c r="L30" s="58"/>
      <c r="M30" s="58"/>
      <c r="N30" s="180"/>
      <c r="O30" s="58"/>
      <c r="P30" s="187"/>
      <c r="Q30" s="58"/>
      <c r="R30" s="58"/>
      <c r="S30" s="58"/>
      <c r="T30" s="58"/>
    </row>
    <row r="31" spans="1:25" ht="19">
      <c r="A31" s="58"/>
      <c r="B31" s="58"/>
      <c r="C31" s="58"/>
      <c r="D31" s="155"/>
      <c r="E31" s="187"/>
      <c r="F31" s="58"/>
      <c r="G31" s="58"/>
      <c r="H31" s="58"/>
      <c r="I31" s="58"/>
      <c r="J31" s="182"/>
      <c r="K31" s="58"/>
      <c r="L31" s="58"/>
      <c r="M31" s="58"/>
      <c r="N31" s="180"/>
      <c r="O31" s="58"/>
      <c r="P31" s="187"/>
      <c r="Q31" s="58"/>
      <c r="R31" s="58"/>
      <c r="S31" s="58"/>
      <c r="T31" s="58"/>
    </row>
    <row r="32" spans="1:25">
      <c r="A32" s="58"/>
      <c r="B32" s="58"/>
      <c r="C32" s="58"/>
      <c r="D32" s="182"/>
      <c r="E32" s="187"/>
      <c r="F32" s="58"/>
      <c r="G32" s="58"/>
      <c r="H32" s="58"/>
      <c r="I32" s="58"/>
      <c r="J32" s="182"/>
      <c r="K32" s="58"/>
      <c r="L32" s="58"/>
      <c r="M32" s="58"/>
      <c r="N32" s="180"/>
      <c r="O32" s="58"/>
      <c r="P32" s="187"/>
      <c r="Q32" s="58"/>
      <c r="R32" s="58"/>
      <c r="S32" s="58"/>
      <c r="T32" s="58"/>
    </row>
    <row r="33" spans="1:20">
      <c r="A33" s="58"/>
      <c r="B33" s="58"/>
      <c r="C33" s="58"/>
      <c r="D33" s="182"/>
      <c r="E33" s="187"/>
      <c r="F33" s="58"/>
      <c r="G33" s="58"/>
      <c r="H33" s="58"/>
      <c r="I33" s="58"/>
      <c r="J33" s="182"/>
      <c r="K33" s="58"/>
      <c r="L33" s="58"/>
      <c r="M33" s="58"/>
      <c r="N33" s="180"/>
      <c r="O33" s="58"/>
      <c r="P33" s="187"/>
      <c r="Q33" s="58"/>
      <c r="R33" s="58"/>
      <c r="S33" s="58"/>
      <c r="T33" s="58"/>
    </row>
    <row r="34" spans="1:20">
      <c r="A34" s="58"/>
      <c r="B34" s="58"/>
      <c r="C34" s="58"/>
      <c r="D34" s="182"/>
      <c r="E34" s="187"/>
      <c r="F34" s="58"/>
      <c r="G34" s="58"/>
      <c r="H34" s="58"/>
      <c r="I34" s="58"/>
      <c r="J34" s="182"/>
      <c r="K34" s="58"/>
      <c r="L34" s="58"/>
      <c r="M34" s="58"/>
      <c r="N34" s="180"/>
      <c r="O34" s="58"/>
      <c r="P34" s="187"/>
      <c r="Q34" s="58"/>
      <c r="R34" s="58"/>
      <c r="S34" s="58"/>
      <c r="T34" s="58"/>
    </row>
    <row r="35" spans="1:20">
      <c r="A35" s="58"/>
      <c r="B35" s="58"/>
      <c r="C35" s="58"/>
      <c r="D35" s="182"/>
      <c r="E35" s="187"/>
      <c r="F35" s="58"/>
      <c r="G35" s="58"/>
      <c r="H35" s="58"/>
      <c r="I35" s="58"/>
      <c r="J35" s="182"/>
      <c r="K35" s="58"/>
      <c r="L35" s="58"/>
      <c r="M35" s="58"/>
      <c r="N35" s="180"/>
      <c r="O35" s="58"/>
      <c r="P35" s="187"/>
      <c r="Q35" s="58"/>
      <c r="R35" s="58"/>
      <c r="S35" s="58"/>
      <c r="T35" s="58"/>
    </row>
    <row r="36" spans="1:20">
      <c r="A36" s="58"/>
      <c r="B36" s="58"/>
      <c r="C36" s="58"/>
      <c r="D36" s="182"/>
      <c r="E36" s="187"/>
      <c r="F36" s="58"/>
      <c r="G36" s="58"/>
      <c r="H36" s="58"/>
      <c r="I36" s="58"/>
      <c r="J36" s="182"/>
      <c r="K36" s="58"/>
      <c r="L36" s="58"/>
      <c r="M36" s="58"/>
      <c r="N36" s="180"/>
      <c r="O36" s="58"/>
      <c r="P36" s="187"/>
      <c r="Q36" s="58"/>
      <c r="R36" s="58"/>
      <c r="S36" s="58"/>
      <c r="T36" s="58"/>
    </row>
    <row r="37" spans="1:20">
      <c r="A37" s="58"/>
      <c r="B37" s="58"/>
      <c r="C37" s="58"/>
      <c r="D37" s="182"/>
      <c r="E37" s="187"/>
      <c r="F37" s="58"/>
      <c r="G37" s="58"/>
      <c r="H37" s="58"/>
      <c r="I37" s="58"/>
      <c r="J37" s="182"/>
      <c r="K37" s="58"/>
      <c r="L37" s="58"/>
      <c r="M37" s="58"/>
      <c r="N37" s="180"/>
      <c r="O37" s="58"/>
      <c r="P37" s="187"/>
      <c r="Q37" s="58"/>
      <c r="R37" s="58"/>
      <c r="S37" s="58"/>
      <c r="T37" s="58"/>
    </row>
    <row r="38" spans="1:20">
      <c r="A38" s="58"/>
      <c r="B38" s="58"/>
      <c r="C38" s="58"/>
      <c r="D38" s="182"/>
      <c r="E38" s="187"/>
      <c r="F38" s="58"/>
      <c r="G38" s="58"/>
      <c r="H38" s="58"/>
      <c r="I38" s="58"/>
      <c r="J38" s="182"/>
      <c r="K38" s="58"/>
      <c r="L38" s="58"/>
      <c r="M38" s="58"/>
      <c r="N38" s="180"/>
      <c r="O38" s="58"/>
      <c r="P38" s="187"/>
      <c r="Q38" s="58"/>
      <c r="R38" s="58"/>
      <c r="S38" s="58"/>
      <c r="T38" s="58"/>
    </row>
    <row r="39" spans="1:20">
      <c r="A39" s="58"/>
      <c r="B39" s="58"/>
      <c r="C39" s="58"/>
      <c r="D39" s="182"/>
      <c r="E39" s="187"/>
      <c r="F39" s="58"/>
      <c r="G39" s="58"/>
      <c r="H39" s="58"/>
      <c r="I39" s="58"/>
      <c r="J39" s="182"/>
      <c r="K39" s="58"/>
      <c r="L39" s="58"/>
      <c r="M39" s="58"/>
      <c r="N39" s="180"/>
      <c r="O39" s="58"/>
      <c r="P39" s="187"/>
      <c r="Q39" s="58"/>
      <c r="R39" s="58"/>
      <c r="S39" s="58"/>
      <c r="T39" s="58"/>
    </row>
    <row r="40" spans="1:20">
      <c r="A40" s="58"/>
      <c r="B40" s="58"/>
      <c r="C40" s="58"/>
      <c r="D40" s="182"/>
      <c r="E40" s="187"/>
      <c r="F40" s="58"/>
      <c r="G40" s="58"/>
      <c r="H40" s="58"/>
      <c r="I40" s="58"/>
      <c r="J40" s="182"/>
      <c r="K40" s="58"/>
      <c r="L40" s="58"/>
      <c r="M40" s="58"/>
      <c r="N40" s="180"/>
      <c r="O40" s="58"/>
      <c r="P40" s="187"/>
      <c r="Q40" s="58"/>
      <c r="R40" s="58"/>
      <c r="S40" s="58"/>
      <c r="T40" s="58"/>
    </row>
    <row r="41" spans="1:20">
      <c r="A41" s="58"/>
      <c r="B41" s="58"/>
      <c r="C41" s="58"/>
      <c r="D41" s="182"/>
      <c r="E41" s="187"/>
      <c r="F41" s="58"/>
      <c r="G41" s="58"/>
      <c r="H41" s="58"/>
      <c r="I41" s="58"/>
      <c r="J41" s="182"/>
      <c r="K41" s="58"/>
      <c r="L41" s="58"/>
      <c r="M41" s="58"/>
      <c r="N41" s="180"/>
      <c r="O41" s="58"/>
      <c r="P41" s="187"/>
      <c r="Q41" s="58"/>
      <c r="R41" s="58"/>
      <c r="S41" s="58"/>
      <c r="T41" s="58"/>
    </row>
    <row r="42" spans="1:20">
      <c r="A42" s="58"/>
      <c r="B42" s="58"/>
      <c r="C42" s="58"/>
      <c r="D42" s="182"/>
      <c r="E42" s="187"/>
      <c r="F42" s="58"/>
      <c r="G42" s="58"/>
      <c r="H42" s="58"/>
      <c r="I42" s="58"/>
      <c r="J42" s="182"/>
      <c r="K42" s="58"/>
      <c r="L42" s="58"/>
      <c r="M42" s="58"/>
      <c r="N42" s="180"/>
      <c r="O42" s="58"/>
      <c r="P42" s="187"/>
      <c r="Q42" s="58"/>
      <c r="R42" s="58"/>
      <c r="S42" s="58"/>
      <c r="T42" s="58"/>
    </row>
    <row r="43" spans="1:20">
      <c r="A43" s="58"/>
      <c r="B43" s="58"/>
      <c r="C43" s="58"/>
      <c r="D43" s="182"/>
      <c r="E43" s="187"/>
      <c r="F43" s="58"/>
      <c r="G43" s="58"/>
      <c r="H43" s="58"/>
      <c r="I43" s="58"/>
      <c r="J43" s="182"/>
      <c r="K43" s="58"/>
      <c r="L43" s="58"/>
      <c r="M43" s="58"/>
      <c r="N43" s="180"/>
      <c r="O43" s="58"/>
      <c r="P43" s="187"/>
      <c r="Q43" s="58"/>
      <c r="R43" s="58"/>
      <c r="S43" s="58"/>
      <c r="T43" s="58"/>
    </row>
    <row r="44" spans="1:20">
      <c r="A44" s="58"/>
      <c r="B44" s="58"/>
      <c r="C44" s="58"/>
      <c r="D44" s="182"/>
      <c r="E44" s="187"/>
      <c r="F44" s="58"/>
      <c r="G44" s="58"/>
      <c r="H44" s="58"/>
      <c r="I44" s="58"/>
      <c r="J44" s="182"/>
      <c r="K44" s="58"/>
      <c r="L44" s="58"/>
      <c r="M44" s="58"/>
      <c r="N44" s="180"/>
      <c r="O44" s="58"/>
      <c r="P44" s="187"/>
      <c r="Q44" s="58"/>
      <c r="R44" s="58"/>
      <c r="S44" s="58"/>
      <c r="T44" s="58"/>
    </row>
    <row r="45" spans="1:20">
      <c r="A45" s="58"/>
      <c r="B45" s="58"/>
      <c r="C45" s="58"/>
      <c r="D45" s="182"/>
      <c r="E45" s="187"/>
      <c r="F45" s="58"/>
      <c r="G45" s="58"/>
      <c r="H45" s="58"/>
      <c r="I45" s="58"/>
      <c r="J45" s="182"/>
      <c r="K45" s="58"/>
      <c r="L45" s="58"/>
      <c r="M45" s="58"/>
      <c r="N45" s="180"/>
      <c r="O45" s="58"/>
      <c r="P45" s="187"/>
      <c r="Q45" s="58"/>
      <c r="R45" s="58"/>
      <c r="S45" s="58"/>
      <c r="T45" s="58"/>
    </row>
    <row r="46" spans="1:20">
      <c r="A46" s="58"/>
      <c r="B46" s="58"/>
      <c r="C46" s="58"/>
      <c r="D46" s="182"/>
      <c r="E46" s="187"/>
      <c r="F46" s="58"/>
      <c r="G46" s="58"/>
      <c r="H46" s="58"/>
      <c r="I46" s="58"/>
      <c r="J46" s="182"/>
      <c r="K46" s="58"/>
      <c r="L46" s="58"/>
      <c r="M46" s="58"/>
      <c r="N46" s="180"/>
      <c r="O46" s="58"/>
      <c r="P46" s="187"/>
      <c r="Q46" s="58"/>
      <c r="R46" s="58"/>
      <c r="S46" s="58"/>
      <c r="T46" s="58"/>
    </row>
    <row r="47" spans="1:20">
      <c r="A47" s="58"/>
      <c r="B47" s="58"/>
      <c r="C47" s="58"/>
      <c r="D47" s="182"/>
      <c r="E47" s="187"/>
      <c r="F47" s="58"/>
      <c r="G47" s="58"/>
      <c r="H47" s="58"/>
      <c r="I47" s="58"/>
      <c r="J47" s="182"/>
      <c r="K47" s="58"/>
      <c r="L47" s="58"/>
      <c r="M47" s="58"/>
      <c r="N47" s="180"/>
      <c r="O47" s="58"/>
      <c r="P47" s="187"/>
      <c r="Q47" s="58"/>
      <c r="R47" s="58"/>
      <c r="S47" s="58"/>
      <c r="T47" s="58"/>
    </row>
    <row r="48" spans="1:20">
      <c r="A48" s="58"/>
      <c r="B48" s="58"/>
      <c r="C48" s="58"/>
      <c r="D48" s="182"/>
      <c r="E48" s="187"/>
      <c r="F48" s="58"/>
      <c r="G48" s="58"/>
      <c r="H48" s="58"/>
      <c r="I48" s="58"/>
      <c r="J48" s="182"/>
      <c r="K48" s="58"/>
      <c r="L48" s="58"/>
      <c r="M48" s="58"/>
      <c r="N48" s="180"/>
      <c r="O48" s="58"/>
      <c r="P48" s="187"/>
      <c r="Q48" s="58"/>
      <c r="R48" s="58"/>
      <c r="S48" s="58"/>
      <c r="T48" s="58"/>
    </row>
    <row r="49" spans="1:20">
      <c r="A49" s="58"/>
      <c r="B49" s="58"/>
      <c r="C49" s="58"/>
      <c r="D49" s="182"/>
      <c r="E49" s="187"/>
      <c r="F49" s="58"/>
      <c r="G49" s="58"/>
      <c r="H49" s="58"/>
      <c r="I49" s="58"/>
      <c r="J49" s="182"/>
      <c r="K49" s="58"/>
      <c r="L49" s="58"/>
      <c r="M49" s="58"/>
      <c r="N49" s="180"/>
      <c r="O49" s="58"/>
      <c r="P49" s="187"/>
      <c r="Q49" s="58"/>
      <c r="R49" s="58"/>
      <c r="S49" s="58"/>
      <c r="T49" s="58"/>
    </row>
    <row r="50" spans="1:20">
      <c r="A50" s="58"/>
      <c r="B50" s="58"/>
      <c r="C50" s="58"/>
      <c r="D50" s="182"/>
      <c r="E50" s="187"/>
      <c r="F50" s="58"/>
      <c r="G50" s="58"/>
      <c r="H50" s="58"/>
      <c r="I50" s="58"/>
      <c r="J50" s="182"/>
      <c r="K50" s="58"/>
      <c r="L50" s="58"/>
      <c r="M50" s="58"/>
      <c r="N50" s="180"/>
      <c r="O50" s="58"/>
      <c r="P50" s="187"/>
      <c r="Q50" s="58"/>
      <c r="R50" s="58"/>
      <c r="S50" s="58"/>
      <c r="T50" s="58"/>
    </row>
    <row r="51" spans="1:20">
      <c r="A51" s="58"/>
      <c r="B51" s="58"/>
      <c r="C51" s="58"/>
      <c r="D51" s="182"/>
      <c r="E51" s="187"/>
      <c r="F51" s="58"/>
      <c r="G51" s="58"/>
      <c r="H51" s="58"/>
      <c r="I51" s="58"/>
      <c r="J51" s="182"/>
      <c r="K51" s="58"/>
      <c r="L51" s="58"/>
      <c r="M51" s="58"/>
      <c r="N51" s="180"/>
      <c r="O51" s="58"/>
      <c r="P51" s="187"/>
      <c r="Q51" s="58"/>
      <c r="R51" s="58"/>
      <c r="S51" s="58"/>
      <c r="T51" s="58"/>
    </row>
    <row r="52" spans="1:20">
      <c r="A52" s="58"/>
      <c r="B52" s="58"/>
      <c r="C52" s="58"/>
      <c r="D52" s="182"/>
      <c r="E52" s="187"/>
      <c r="F52" s="58"/>
      <c r="G52" s="58"/>
      <c r="H52" s="58"/>
      <c r="I52" s="58"/>
      <c r="J52" s="182"/>
      <c r="K52" s="58"/>
      <c r="L52" s="58"/>
      <c r="M52" s="58"/>
      <c r="N52" s="180"/>
      <c r="O52" s="58"/>
      <c r="P52" s="187"/>
      <c r="Q52" s="58"/>
      <c r="R52" s="58"/>
      <c r="S52" s="58"/>
      <c r="T52" s="58"/>
    </row>
    <row r="53" spans="1:20">
      <c r="A53" s="58"/>
      <c r="B53" s="58"/>
      <c r="C53" s="58"/>
      <c r="D53" s="182"/>
      <c r="E53" s="187"/>
      <c r="F53" s="58"/>
      <c r="G53" s="58"/>
      <c r="H53" s="58"/>
      <c r="I53" s="58"/>
      <c r="J53" s="182"/>
      <c r="K53" s="58"/>
      <c r="L53" s="58"/>
      <c r="M53" s="58"/>
      <c r="N53" s="180"/>
      <c r="O53" s="58"/>
      <c r="P53" s="187"/>
      <c r="Q53" s="58"/>
      <c r="R53" s="58"/>
      <c r="S53" s="58"/>
      <c r="T53" s="58"/>
    </row>
    <row r="54" spans="1:20">
      <c r="A54" s="58"/>
      <c r="B54" s="58"/>
      <c r="C54" s="58"/>
      <c r="D54" s="182"/>
      <c r="E54" s="187"/>
      <c r="F54" s="58"/>
      <c r="G54" s="58"/>
      <c r="H54" s="58"/>
      <c r="I54" s="58"/>
      <c r="J54" s="182"/>
      <c r="K54" s="58"/>
      <c r="L54" s="58"/>
      <c r="M54" s="58"/>
      <c r="N54" s="180"/>
      <c r="O54" s="58"/>
      <c r="P54" s="187"/>
      <c r="Q54" s="58"/>
      <c r="R54" s="58"/>
      <c r="S54" s="58"/>
      <c r="T54" s="58"/>
    </row>
    <row r="55" spans="1:20">
      <c r="A55" s="58"/>
      <c r="B55" s="58"/>
      <c r="C55" s="58"/>
      <c r="D55" s="182"/>
      <c r="E55" s="187"/>
      <c r="F55" s="58"/>
      <c r="G55" s="58"/>
      <c r="H55" s="58"/>
      <c r="I55" s="58"/>
      <c r="J55" s="182"/>
      <c r="K55" s="58"/>
      <c r="L55" s="58"/>
      <c r="M55" s="58"/>
      <c r="N55" s="180"/>
      <c r="O55" s="58"/>
      <c r="P55" s="187"/>
      <c r="Q55" s="58"/>
      <c r="R55" s="58"/>
      <c r="S55" s="58"/>
      <c r="T55" s="58"/>
    </row>
    <row r="56" spans="1:20">
      <c r="A56" s="58"/>
      <c r="B56" s="58"/>
      <c r="C56" s="58"/>
      <c r="D56" s="182"/>
      <c r="E56" s="187"/>
      <c r="F56" s="58"/>
      <c r="G56" s="58"/>
      <c r="H56" s="58"/>
      <c r="I56" s="58"/>
      <c r="J56" s="182"/>
      <c r="K56" s="58"/>
      <c r="L56" s="58"/>
      <c r="M56" s="58"/>
      <c r="N56" s="180"/>
      <c r="O56" s="58"/>
      <c r="P56" s="187"/>
      <c r="Q56" s="58"/>
      <c r="R56" s="58"/>
      <c r="S56" s="58"/>
      <c r="T56" s="58"/>
    </row>
    <row r="57" spans="1:20">
      <c r="A57" s="58"/>
      <c r="B57" s="58"/>
      <c r="C57" s="58"/>
      <c r="D57" s="182"/>
      <c r="E57" s="187"/>
      <c r="F57" s="58"/>
      <c r="G57" s="58"/>
      <c r="H57" s="58"/>
      <c r="I57" s="58"/>
      <c r="J57" s="182"/>
      <c r="K57" s="58"/>
      <c r="L57" s="58"/>
      <c r="M57" s="58"/>
      <c r="N57" s="180"/>
      <c r="O57" s="58"/>
      <c r="P57" s="187"/>
      <c r="Q57" s="58"/>
      <c r="R57" s="58"/>
      <c r="S57" s="58"/>
      <c r="T57" s="58"/>
    </row>
    <row r="58" spans="1:20">
      <c r="A58" s="58"/>
      <c r="B58" s="58"/>
      <c r="C58" s="58"/>
      <c r="D58" s="182"/>
      <c r="E58" s="187"/>
      <c r="F58" s="58"/>
      <c r="G58" s="58"/>
      <c r="H58" s="58"/>
      <c r="I58" s="58"/>
      <c r="J58" s="182"/>
      <c r="K58" s="58"/>
      <c r="L58" s="58"/>
      <c r="M58" s="58"/>
      <c r="N58" s="180"/>
      <c r="O58" s="58"/>
      <c r="P58" s="187"/>
      <c r="Q58" s="58"/>
      <c r="R58" s="58"/>
      <c r="S58" s="58"/>
      <c r="T58" s="58"/>
    </row>
    <row r="59" spans="1:20">
      <c r="A59" s="58"/>
      <c r="B59" s="58"/>
      <c r="C59" s="58"/>
      <c r="D59" s="182"/>
      <c r="E59" s="187"/>
      <c r="F59" s="58"/>
      <c r="G59" s="58"/>
      <c r="H59" s="58"/>
      <c r="I59" s="58"/>
      <c r="J59" s="182"/>
      <c r="K59" s="58"/>
      <c r="L59" s="58"/>
      <c r="M59" s="58"/>
      <c r="N59" s="180"/>
      <c r="O59" s="58"/>
      <c r="P59" s="187"/>
      <c r="Q59" s="58"/>
      <c r="R59" s="58"/>
      <c r="S59" s="58"/>
      <c r="T59" s="58"/>
    </row>
    <row r="60" spans="1:20">
      <c r="A60" s="58"/>
      <c r="B60" s="58"/>
      <c r="C60" s="58"/>
      <c r="D60" s="182"/>
      <c r="E60" s="187"/>
      <c r="F60" s="58"/>
      <c r="G60" s="58"/>
      <c r="H60" s="58"/>
      <c r="I60" s="58"/>
      <c r="J60" s="182"/>
      <c r="K60" s="58"/>
      <c r="L60" s="58"/>
      <c r="M60" s="58"/>
      <c r="N60" s="180"/>
      <c r="O60" s="58"/>
      <c r="P60" s="187"/>
      <c r="Q60" s="58"/>
      <c r="R60" s="58"/>
      <c r="S60" s="58"/>
      <c r="T60" s="58"/>
    </row>
    <row r="61" spans="1:20">
      <c r="A61" s="58"/>
      <c r="B61" s="58"/>
      <c r="C61" s="58"/>
      <c r="D61" s="182"/>
      <c r="E61" s="187"/>
      <c r="F61" s="58"/>
      <c r="G61" s="58"/>
      <c r="H61" s="58"/>
      <c r="I61" s="58"/>
      <c r="J61" s="182"/>
      <c r="K61" s="58"/>
      <c r="L61" s="58"/>
      <c r="M61" s="58"/>
      <c r="N61" s="180"/>
      <c r="O61" s="58"/>
      <c r="P61" s="187"/>
      <c r="Q61" s="58"/>
      <c r="R61" s="58"/>
      <c r="S61" s="58"/>
      <c r="T61" s="58"/>
    </row>
    <row r="62" spans="1:20">
      <c r="A62" s="58"/>
      <c r="B62" s="58"/>
      <c r="C62" s="58"/>
      <c r="D62" s="182"/>
      <c r="E62" s="187"/>
      <c r="F62" s="58"/>
      <c r="G62" s="58"/>
      <c r="H62" s="58"/>
      <c r="I62" s="58"/>
      <c r="J62" s="182"/>
      <c r="K62" s="58"/>
      <c r="L62" s="58"/>
      <c r="M62" s="58"/>
      <c r="N62" s="180"/>
      <c r="O62" s="58"/>
      <c r="P62" s="187"/>
      <c r="Q62" s="58"/>
      <c r="R62" s="58"/>
      <c r="S62" s="58"/>
      <c r="T62" s="58"/>
    </row>
    <row r="63" spans="1:20">
      <c r="A63" s="58"/>
      <c r="B63" s="58"/>
      <c r="C63" s="58"/>
      <c r="D63" s="182"/>
      <c r="E63" s="187"/>
      <c r="F63" s="58"/>
      <c r="G63" s="58"/>
      <c r="H63" s="58"/>
      <c r="I63" s="58"/>
      <c r="J63" s="182"/>
      <c r="K63" s="58"/>
      <c r="L63" s="58"/>
      <c r="M63" s="58"/>
      <c r="N63" s="180"/>
      <c r="O63" s="58"/>
      <c r="P63" s="187"/>
      <c r="Q63" s="58"/>
      <c r="R63" s="58"/>
      <c r="S63" s="58"/>
      <c r="T63" s="58"/>
    </row>
    <row r="64" spans="1:20">
      <c r="A64" s="58"/>
      <c r="B64" s="58"/>
      <c r="C64" s="58"/>
      <c r="D64" s="182"/>
      <c r="E64" s="187"/>
      <c r="F64" s="58"/>
      <c r="G64" s="58"/>
      <c r="H64" s="58"/>
      <c r="I64" s="58"/>
      <c r="J64" s="182"/>
      <c r="K64" s="58"/>
      <c r="L64" s="58"/>
      <c r="M64" s="58"/>
      <c r="N64" s="180"/>
      <c r="O64" s="58"/>
      <c r="P64" s="187"/>
      <c r="Q64" s="58"/>
      <c r="R64" s="58"/>
      <c r="S64" s="58"/>
      <c r="T64" s="58"/>
    </row>
    <row r="65" spans="1:20">
      <c r="A65" s="58"/>
      <c r="B65" s="58"/>
      <c r="C65" s="58"/>
      <c r="D65" s="182"/>
      <c r="E65" s="187"/>
      <c r="F65" s="58"/>
      <c r="G65" s="58"/>
      <c r="H65" s="58"/>
      <c r="I65" s="58"/>
      <c r="J65" s="182"/>
      <c r="K65" s="58"/>
      <c r="L65" s="58"/>
      <c r="M65" s="58"/>
      <c r="N65" s="180"/>
      <c r="O65" s="58"/>
      <c r="P65" s="187"/>
      <c r="Q65" s="58"/>
      <c r="R65" s="58"/>
      <c r="S65" s="58"/>
      <c r="T65" s="58"/>
    </row>
    <row r="66" spans="1:20">
      <c r="A66" s="58"/>
      <c r="B66" s="58"/>
      <c r="C66" s="58"/>
      <c r="D66" s="182"/>
      <c r="E66" s="187"/>
      <c r="F66" s="58"/>
      <c r="G66" s="58"/>
      <c r="H66" s="58"/>
      <c r="I66" s="58"/>
      <c r="J66" s="182"/>
      <c r="K66" s="58"/>
      <c r="L66" s="58"/>
      <c r="M66" s="58"/>
      <c r="N66" s="180"/>
      <c r="O66" s="58"/>
      <c r="P66" s="187"/>
      <c r="Q66" s="58"/>
      <c r="R66" s="58"/>
      <c r="S66" s="58"/>
      <c r="T66" s="58"/>
    </row>
    <row r="67" spans="1:20">
      <c r="A67" s="58"/>
      <c r="B67" s="58"/>
      <c r="C67" s="58"/>
      <c r="D67" s="182"/>
      <c r="E67" s="187"/>
      <c r="F67" s="58"/>
      <c r="G67" s="58"/>
      <c r="H67" s="58"/>
      <c r="I67" s="58"/>
      <c r="J67" s="182"/>
      <c r="K67" s="58"/>
      <c r="L67" s="58"/>
      <c r="M67" s="58"/>
      <c r="N67" s="180"/>
      <c r="O67" s="58"/>
      <c r="P67" s="187"/>
      <c r="Q67" s="58"/>
      <c r="R67" s="58"/>
      <c r="S67" s="58"/>
      <c r="T67" s="58"/>
    </row>
    <row r="68" spans="1:20">
      <c r="A68" s="58"/>
      <c r="B68" s="58"/>
      <c r="C68" s="58"/>
      <c r="D68" s="182"/>
      <c r="E68" s="187"/>
      <c r="F68" s="58"/>
      <c r="G68" s="58"/>
      <c r="H68" s="58"/>
      <c r="I68" s="58"/>
      <c r="J68" s="182"/>
      <c r="K68" s="58"/>
      <c r="L68" s="58"/>
      <c r="M68" s="58"/>
      <c r="N68" s="180"/>
      <c r="O68" s="58"/>
      <c r="P68" s="187"/>
      <c r="Q68" s="58"/>
      <c r="R68" s="58"/>
      <c r="S68" s="58"/>
      <c r="T68" s="58"/>
    </row>
    <row r="69" spans="1:20">
      <c r="A69" s="58"/>
      <c r="B69" s="58"/>
      <c r="C69" s="58"/>
      <c r="D69" s="182"/>
      <c r="E69" s="187"/>
      <c r="F69" s="58"/>
      <c r="G69" s="58"/>
      <c r="H69" s="58"/>
      <c r="I69" s="58"/>
      <c r="J69" s="182"/>
      <c r="K69" s="58"/>
      <c r="L69" s="58"/>
      <c r="M69" s="58"/>
      <c r="N69" s="180"/>
      <c r="O69" s="58"/>
      <c r="P69" s="187"/>
      <c r="Q69" s="58"/>
      <c r="R69" s="58"/>
      <c r="S69" s="58"/>
      <c r="T69" s="58"/>
    </row>
    <row r="70" spans="1:20">
      <c r="A70" s="58"/>
      <c r="B70" s="58"/>
      <c r="C70" s="58"/>
      <c r="D70" s="182"/>
      <c r="E70" s="187"/>
      <c r="F70" s="58"/>
      <c r="G70" s="58"/>
      <c r="H70" s="58"/>
      <c r="I70" s="58"/>
      <c r="J70" s="182"/>
      <c r="K70" s="58"/>
      <c r="L70" s="58"/>
      <c r="M70" s="58"/>
      <c r="N70" s="180"/>
      <c r="O70" s="58"/>
      <c r="P70" s="187"/>
      <c r="Q70" s="58"/>
      <c r="R70" s="58"/>
      <c r="S70" s="58"/>
      <c r="T70" s="58"/>
    </row>
    <row r="71" spans="1:20">
      <c r="A71" s="58"/>
      <c r="B71" s="58"/>
      <c r="C71" s="58"/>
      <c r="D71" s="182"/>
      <c r="E71" s="187"/>
      <c r="F71" s="58"/>
      <c r="G71" s="58"/>
      <c r="H71" s="58"/>
      <c r="I71" s="58"/>
      <c r="J71" s="182"/>
      <c r="K71" s="58"/>
      <c r="L71" s="58"/>
      <c r="M71" s="58"/>
      <c r="N71" s="180"/>
      <c r="O71" s="58"/>
      <c r="P71" s="187"/>
      <c r="Q71" s="58"/>
      <c r="R71" s="58"/>
      <c r="S71" s="58"/>
      <c r="T71" s="58"/>
    </row>
    <row r="72" spans="1:20">
      <c r="A72" s="58"/>
      <c r="B72" s="58"/>
      <c r="C72" s="58"/>
      <c r="D72" s="182"/>
      <c r="E72" s="187"/>
      <c r="F72" s="58"/>
      <c r="G72" s="58"/>
      <c r="H72" s="58"/>
      <c r="I72" s="58"/>
      <c r="J72" s="182"/>
      <c r="K72" s="58"/>
      <c r="L72" s="58"/>
      <c r="M72" s="58"/>
      <c r="N72" s="180"/>
      <c r="O72" s="58"/>
      <c r="P72" s="187"/>
      <c r="Q72" s="58"/>
      <c r="R72" s="58"/>
      <c r="S72" s="58"/>
      <c r="T72" s="58"/>
    </row>
    <row r="73" spans="1:20">
      <c r="A73" s="58"/>
      <c r="B73" s="58"/>
      <c r="C73" s="58"/>
      <c r="D73" s="182"/>
      <c r="E73" s="187"/>
      <c r="F73" s="58"/>
      <c r="G73" s="58"/>
      <c r="H73" s="58"/>
      <c r="I73" s="58"/>
      <c r="J73" s="182"/>
      <c r="K73" s="58"/>
      <c r="L73" s="58"/>
      <c r="M73" s="58"/>
      <c r="N73" s="180"/>
      <c r="O73" s="58"/>
      <c r="P73" s="187"/>
      <c r="Q73" s="58"/>
      <c r="R73" s="58"/>
      <c r="S73" s="58"/>
      <c r="T73" s="58"/>
    </row>
    <row r="74" spans="1:20">
      <c r="A74" s="58"/>
      <c r="B74" s="58"/>
      <c r="C74" s="58"/>
      <c r="D74" s="182"/>
      <c r="E74" s="187"/>
      <c r="F74" s="58"/>
      <c r="G74" s="58"/>
      <c r="H74" s="58"/>
      <c r="I74" s="58"/>
      <c r="J74" s="182"/>
      <c r="K74" s="58"/>
      <c r="L74" s="58"/>
      <c r="M74" s="58"/>
      <c r="N74" s="180"/>
      <c r="O74" s="58"/>
      <c r="P74" s="187"/>
      <c r="Q74" s="58"/>
      <c r="R74" s="58"/>
      <c r="S74" s="58"/>
      <c r="T74" s="58"/>
    </row>
    <row r="75" spans="1:20">
      <c r="A75" s="58"/>
      <c r="B75" s="58"/>
      <c r="C75" s="58"/>
      <c r="D75" s="182"/>
      <c r="E75" s="187"/>
      <c r="F75" s="58"/>
      <c r="G75" s="58"/>
      <c r="H75" s="58"/>
      <c r="I75" s="58"/>
      <c r="J75" s="182"/>
      <c r="K75" s="58"/>
      <c r="L75" s="58"/>
      <c r="M75" s="58"/>
      <c r="N75" s="180"/>
      <c r="O75" s="58"/>
      <c r="P75" s="187"/>
      <c r="Q75" s="58"/>
      <c r="R75" s="58"/>
      <c r="S75" s="58"/>
      <c r="T75" s="58"/>
    </row>
    <row r="76" spans="1:20">
      <c r="A76" s="58"/>
      <c r="B76" s="58"/>
      <c r="C76" s="58"/>
      <c r="D76" s="182"/>
      <c r="E76" s="187"/>
      <c r="F76" s="58"/>
      <c r="G76" s="58"/>
      <c r="H76" s="58"/>
      <c r="I76" s="58"/>
      <c r="J76" s="182"/>
      <c r="K76" s="58"/>
      <c r="L76" s="58"/>
      <c r="M76" s="58"/>
      <c r="N76" s="180"/>
      <c r="O76" s="58"/>
      <c r="P76" s="187"/>
      <c r="Q76" s="58"/>
      <c r="R76" s="58"/>
      <c r="S76" s="58"/>
      <c r="T76" s="58"/>
    </row>
    <row r="77" spans="1:20">
      <c r="A77" s="58"/>
      <c r="B77" s="58"/>
      <c r="C77" s="58"/>
      <c r="D77" s="182"/>
      <c r="E77" s="187"/>
      <c r="F77" s="58"/>
      <c r="G77" s="58"/>
      <c r="H77" s="58"/>
      <c r="I77" s="58"/>
      <c r="J77" s="182"/>
      <c r="K77" s="58"/>
      <c r="L77" s="58"/>
      <c r="M77" s="58"/>
      <c r="N77" s="180"/>
      <c r="O77" s="58"/>
      <c r="P77" s="187"/>
      <c r="Q77" s="58"/>
      <c r="R77" s="58"/>
      <c r="S77" s="58"/>
      <c r="T77" s="58"/>
    </row>
    <row r="78" spans="1:20">
      <c r="A78" s="58"/>
      <c r="B78" s="58"/>
      <c r="C78" s="58"/>
      <c r="D78" s="182"/>
      <c r="E78" s="187"/>
      <c r="F78" s="58"/>
      <c r="G78" s="58"/>
      <c r="H78" s="58"/>
      <c r="I78" s="58"/>
      <c r="J78" s="182"/>
      <c r="K78" s="58"/>
      <c r="L78" s="58"/>
      <c r="M78" s="58"/>
      <c r="N78" s="180"/>
      <c r="O78" s="58"/>
      <c r="P78" s="187"/>
      <c r="Q78" s="58"/>
      <c r="R78" s="58"/>
      <c r="S78" s="58"/>
      <c r="T78" s="58"/>
    </row>
    <row r="79" spans="1:20">
      <c r="A79" s="58"/>
      <c r="B79" s="58"/>
      <c r="C79" s="58"/>
      <c r="D79" s="182"/>
      <c r="E79" s="187"/>
      <c r="F79" s="58"/>
      <c r="G79" s="58"/>
      <c r="H79" s="58"/>
      <c r="I79" s="58"/>
      <c r="J79" s="182"/>
      <c r="K79" s="58"/>
      <c r="L79" s="58"/>
      <c r="M79" s="58"/>
      <c r="N79" s="180"/>
      <c r="O79" s="58"/>
      <c r="P79" s="187"/>
      <c r="Q79" s="58"/>
      <c r="R79" s="58"/>
      <c r="S79" s="58"/>
      <c r="T79" s="58"/>
    </row>
    <row r="80" spans="1:20">
      <c r="A80" s="58"/>
      <c r="B80" s="58"/>
      <c r="C80" s="58"/>
      <c r="D80" s="182"/>
      <c r="E80" s="187"/>
      <c r="F80" s="58"/>
      <c r="G80" s="58"/>
      <c r="H80" s="58"/>
      <c r="I80" s="58"/>
      <c r="J80" s="182"/>
      <c r="K80" s="58"/>
      <c r="L80" s="58"/>
      <c r="M80" s="58"/>
      <c r="N80" s="180"/>
      <c r="O80" s="58"/>
      <c r="P80" s="187"/>
      <c r="Q80" s="58"/>
      <c r="R80" s="58"/>
      <c r="S80" s="58"/>
      <c r="T80" s="58"/>
    </row>
    <row r="81" spans="1:20">
      <c r="A81" s="58"/>
      <c r="B81" s="58"/>
      <c r="C81" s="58"/>
      <c r="D81" s="182"/>
      <c r="E81" s="187"/>
      <c r="F81" s="58"/>
      <c r="G81" s="58"/>
      <c r="H81" s="58"/>
      <c r="I81" s="58"/>
      <c r="J81" s="182"/>
      <c r="K81" s="58"/>
      <c r="L81" s="58"/>
      <c r="M81" s="58"/>
      <c r="N81" s="180"/>
      <c r="O81" s="58"/>
      <c r="P81" s="187"/>
      <c r="Q81" s="58"/>
      <c r="R81" s="58"/>
      <c r="S81" s="58"/>
      <c r="T81" s="58"/>
    </row>
    <row r="82" spans="1:20">
      <c r="A82" s="58"/>
      <c r="B82" s="58"/>
      <c r="C82" s="58"/>
      <c r="D82" s="182"/>
      <c r="E82" s="187"/>
      <c r="F82" s="58"/>
      <c r="G82" s="58"/>
      <c r="H82" s="58"/>
      <c r="I82" s="58"/>
      <c r="J82" s="182"/>
      <c r="K82" s="58"/>
      <c r="L82" s="58"/>
      <c r="M82" s="58"/>
      <c r="N82" s="180"/>
      <c r="O82" s="58"/>
      <c r="P82" s="187"/>
      <c r="Q82" s="58"/>
      <c r="R82" s="58"/>
      <c r="S82" s="58"/>
      <c r="T82" s="58"/>
    </row>
    <row r="83" spans="1:20">
      <c r="A83" s="58"/>
      <c r="B83" s="58"/>
      <c r="C83" s="58"/>
      <c r="D83" s="182"/>
      <c r="E83" s="187"/>
      <c r="F83" s="58"/>
      <c r="G83" s="58"/>
      <c r="H83" s="58"/>
      <c r="I83" s="58"/>
      <c r="J83" s="182"/>
      <c r="K83" s="58"/>
      <c r="L83" s="58"/>
      <c r="M83" s="58"/>
      <c r="N83" s="180"/>
      <c r="O83" s="58"/>
      <c r="P83" s="187"/>
      <c r="Q83" s="58"/>
      <c r="R83" s="58"/>
      <c r="S83" s="58"/>
      <c r="T83" s="58"/>
    </row>
    <row r="84" spans="1:20">
      <c r="A84" s="58"/>
      <c r="B84" s="58"/>
      <c r="C84" s="58"/>
      <c r="D84" s="182"/>
      <c r="E84" s="187"/>
      <c r="F84" s="58"/>
      <c r="G84" s="58"/>
      <c r="H84" s="58"/>
      <c r="I84" s="58"/>
      <c r="J84" s="182"/>
      <c r="K84" s="58"/>
      <c r="L84" s="58"/>
      <c r="M84" s="58"/>
      <c r="N84" s="180"/>
      <c r="O84" s="58"/>
      <c r="P84" s="187"/>
      <c r="Q84" s="58"/>
      <c r="R84" s="58"/>
      <c r="S84" s="58"/>
      <c r="T84" s="58"/>
    </row>
    <row r="85" spans="1:20">
      <c r="A85" s="58"/>
      <c r="B85" s="58"/>
      <c r="C85" s="58"/>
      <c r="D85" s="182"/>
      <c r="E85" s="187"/>
      <c r="F85" s="58"/>
      <c r="G85" s="58"/>
      <c r="H85" s="58"/>
      <c r="I85" s="58"/>
      <c r="J85" s="182"/>
      <c r="K85" s="58"/>
      <c r="L85" s="58"/>
      <c r="M85" s="58"/>
      <c r="N85" s="180"/>
      <c r="O85" s="58"/>
      <c r="P85" s="187"/>
      <c r="Q85" s="58"/>
      <c r="R85" s="58"/>
      <c r="S85" s="58"/>
      <c r="T85" s="58"/>
    </row>
    <row r="86" spans="1:20">
      <c r="A86" s="58"/>
      <c r="B86" s="58"/>
      <c r="C86" s="58"/>
      <c r="D86" s="182"/>
      <c r="E86" s="187"/>
      <c r="F86" s="58"/>
      <c r="G86" s="58"/>
      <c r="H86" s="58"/>
      <c r="I86" s="58"/>
      <c r="J86" s="182"/>
      <c r="K86" s="58"/>
      <c r="L86" s="58"/>
      <c r="M86" s="58"/>
      <c r="N86" s="180"/>
      <c r="O86" s="58"/>
      <c r="P86" s="187"/>
      <c r="Q86" s="58"/>
      <c r="R86" s="58"/>
      <c r="S86" s="58"/>
      <c r="T86" s="58"/>
    </row>
    <row r="87" spans="1:20">
      <c r="A87" s="58"/>
      <c r="B87" s="58"/>
      <c r="C87" s="58"/>
      <c r="D87" s="182"/>
      <c r="E87" s="187"/>
      <c r="F87" s="58"/>
      <c r="G87" s="58"/>
      <c r="H87" s="58"/>
      <c r="I87" s="58"/>
      <c r="J87" s="182"/>
      <c r="K87" s="58"/>
      <c r="L87" s="58"/>
      <c r="M87" s="58"/>
      <c r="N87" s="180"/>
      <c r="O87" s="58"/>
      <c r="P87" s="187"/>
      <c r="Q87" s="58"/>
      <c r="R87" s="58"/>
      <c r="S87" s="58"/>
      <c r="T87" s="58"/>
    </row>
    <row r="88" spans="1:20">
      <c r="A88" s="58"/>
      <c r="B88" s="58"/>
      <c r="C88" s="58"/>
      <c r="D88" s="182"/>
      <c r="E88" s="187"/>
      <c r="F88" s="58"/>
      <c r="G88" s="58"/>
      <c r="H88" s="58"/>
      <c r="I88" s="58"/>
      <c r="J88" s="182"/>
      <c r="K88" s="58"/>
      <c r="L88" s="58"/>
      <c r="M88" s="58"/>
      <c r="N88" s="180"/>
      <c r="O88" s="58"/>
      <c r="P88" s="187"/>
      <c r="Q88" s="58"/>
      <c r="R88" s="58"/>
      <c r="S88" s="58"/>
      <c r="T88" s="58"/>
    </row>
    <row r="89" spans="1:20">
      <c r="A89" s="58"/>
      <c r="B89" s="58"/>
      <c r="C89" s="58"/>
      <c r="D89" s="182"/>
      <c r="E89" s="187"/>
      <c r="F89" s="58"/>
      <c r="G89" s="58"/>
      <c r="H89" s="58"/>
      <c r="I89" s="58"/>
      <c r="J89" s="182"/>
      <c r="K89" s="58"/>
      <c r="L89" s="58"/>
      <c r="M89" s="58"/>
      <c r="N89" s="180"/>
      <c r="O89" s="58"/>
      <c r="P89" s="187"/>
      <c r="Q89" s="58"/>
      <c r="R89" s="58"/>
      <c r="S89" s="58"/>
      <c r="T89" s="58"/>
    </row>
    <row r="90" spans="1:20">
      <c r="A90" s="58"/>
      <c r="B90" s="58"/>
      <c r="C90" s="58"/>
      <c r="D90" s="182"/>
      <c r="E90" s="187"/>
      <c r="F90" s="58"/>
      <c r="G90" s="58"/>
      <c r="H90" s="58"/>
      <c r="I90" s="58"/>
      <c r="J90" s="182"/>
      <c r="K90" s="58"/>
      <c r="L90" s="58"/>
      <c r="M90" s="58"/>
      <c r="N90" s="180"/>
      <c r="O90" s="58"/>
      <c r="P90" s="187"/>
      <c r="Q90" s="58"/>
      <c r="R90" s="58"/>
      <c r="S90" s="58"/>
      <c r="T90" s="58"/>
    </row>
    <row r="91" spans="1:20">
      <c r="A91" s="58"/>
      <c r="B91" s="58"/>
      <c r="C91" s="58"/>
      <c r="D91" s="182"/>
      <c r="E91" s="187"/>
      <c r="F91" s="58"/>
      <c r="G91" s="58"/>
      <c r="H91" s="58"/>
      <c r="I91" s="58"/>
      <c r="J91" s="182"/>
      <c r="K91" s="58"/>
      <c r="L91" s="58"/>
      <c r="M91" s="58"/>
      <c r="N91" s="180"/>
      <c r="O91" s="58"/>
      <c r="P91" s="187"/>
      <c r="Q91" s="58"/>
      <c r="R91" s="58"/>
      <c r="S91" s="58"/>
      <c r="T91" s="58"/>
    </row>
    <row r="92" spans="1:20">
      <c r="A92" s="58"/>
      <c r="B92" s="58"/>
      <c r="C92" s="58"/>
      <c r="D92" s="182"/>
      <c r="E92" s="187"/>
      <c r="F92" s="58"/>
      <c r="G92" s="58"/>
      <c r="H92" s="58"/>
      <c r="I92" s="58"/>
      <c r="J92" s="182"/>
      <c r="K92" s="58"/>
      <c r="L92" s="58"/>
      <c r="M92" s="58"/>
      <c r="N92" s="180"/>
      <c r="O92" s="58"/>
      <c r="P92" s="187"/>
      <c r="Q92" s="58"/>
      <c r="R92" s="58"/>
      <c r="S92" s="58"/>
      <c r="T92" s="58"/>
    </row>
    <row r="93" spans="1:20">
      <c r="A93" s="58"/>
      <c r="B93" s="58"/>
      <c r="C93" s="58"/>
      <c r="D93" s="182"/>
      <c r="E93" s="187"/>
      <c r="F93" s="58"/>
      <c r="G93" s="58"/>
      <c r="H93" s="58"/>
      <c r="I93" s="58"/>
      <c r="J93" s="182"/>
      <c r="K93" s="58"/>
      <c r="L93" s="58"/>
      <c r="M93" s="58"/>
      <c r="N93" s="180"/>
      <c r="O93" s="58"/>
      <c r="P93" s="187"/>
      <c r="Q93" s="58"/>
      <c r="R93" s="58"/>
      <c r="S93" s="58"/>
      <c r="T93" s="58"/>
    </row>
    <row r="94" spans="1:20">
      <c r="A94" s="58"/>
      <c r="B94" s="58"/>
      <c r="C94" s="58"/>
      <c r="D94" s="182"/>
      <c r="E94" s="187"/>
      <c r="F94" s="58"/>
      <c r="G94" s="58"/>
      <c r="H94" s="58"/>
      <c r="I94" s="58"/>
      <c r="J94" s="182"/>
      <c r="K94" s="58"/>
      <c r="L94" s="58"/>
      <c r="M94" s="58"/>
      <c r="N94" s="180"/>
      <c r="O94" s="58"/>
      <c r="P94" s="187"/>
      <c r="Q94" s="58"/>
      <c r="R94" s="58"/>
      <c r="S94" s="58"/>
      <c r="T94" s="58"/>
    </row>
    <row r="95" spans="1:20">
      <c r="A95" s="58"/>
      <c r="B95" s="58"/>
      <c r="C95" s="58"/>
      <c r="D95" s="182"/>
      <c r="E95" s="187"/>
      <c r="F95" s="58"/>
      <c r="G95" s="58"/>
      <c r="H95" s="58"/>
      <c r="I95" s="58"/>
      <c r="J95" s="182"/>
      <c r="K95" s="58"/>
      <c r="L95" s="58"/>
      <c r="M95" s="58"/>
      <c r="N95" s="180"/>
      <c r="O95" s="58"/>
      <c r="P95" s="187"/>
      <c r="Q95" s="58"/>
      <c r="R95" s="58"/>
      <c r="S95" s="58"/>
      <c r="T95" s="58"/>
    </row>
    <row r="96" spans="1:20">
      <c r="A96" s="58"/>
      <c r="B96" s="58"/>
      <c r="C96" s="58"/>
      <c r="D96" s="182"/>
      <c r="E96" s="187"/>
      <c r="F96" s="58"/>
      <c r="G96" s="58"/>
      <c r="H96" s="58"/>
      <c r="I96" s="58"/>
      <c r="J96" s="182"/>
      <c r="K96" s="58"/>
      <c r="L96" s="58"/>
      <c r="M96" s="58"/>
      <c r="N96" s="180"/>
      <c r="O96" s="58"/>
      <c r="P96" s="187"/>
      <c r="Q96" s="58"/>
      <c r="R96" s="58"/>
      <c r="S96" s="58"/>
      <c r="T96" s="58"/>
    </row>
    <row r="97" spans="1:20">
      <c r="A97" s="58"/>
      <c r="B97" s="58"/>
      <c r="C97" s="58"/>
      <c r="D97" s="182"/>
      <c r="E97" s="187"/>
      <c r="F97" s="58"/>
      <c r="G97" s="58"/>
      <c r="H97" s="58"/>
      <c r="I97" s="58"/>
      <c r="J97" s="182"/>
      <c r="K97" s="58"/>
      <c r="L97" s="58"/>
      <c r="M97" s="58"/>
      <c r="N97" s="180"/>
      <c r="O97" s="58"/>
      <c r="P97" s="187"/>
      <c r="Q97" s="58"/>
      <c r="R97" s="58"/>
      <c r="S97" s="58"/>
      <c r="T97" s="58"/>
    </row>
    <row r="98" spans="1:20">
      <c r="A98" s="58"/>
      <c r="B98" s="58"/>
      <c r="C98" s="58"/>
      <c r="D98" s="182"/>
      <c r="E98" s="187"/>
      <c r="F98" s="58"/>
      <c r="G98" s="58"/>
      <c r="H98" s="58"/>
      <c r="I98" s="58"/>
      <c r="J98" s="182"/>
      <c r="K98" s="58"/>
      <c r="L98" s="58"/>
      <c r="M98" s="58"/>
      <c r="N98" s="180"/>
      <c r="O98" s="58"/>
      <c r="P98" s="187"/>
      <c r="Q98" s="58"/>
      <c r="R98" s="58"/>
      <c r="S98" s="58"/>
      <c r="T98" s="58"/>
    </row>
    <row r="99" spans="1:20">
      <c r="A99" s="58"/>
      <c r="B99" s="58"/>
      <c r="C99" s="58"/>
      <c r="D99" s="182"/>
      <c r="E99" s="187"/>
      <c r="F99" s="58"/>
      <c r="G99" s="58"/>
      <c r="H99" s="58"/>
      <c r="I99" s="58"/>
      <c r="J99" s="182"/>
      <c r="K99" s="58"/>
      <c r="L99" s="58"/>
      <c r="M99" s="58"/>
      <c r="N99" s="180"/>
      <c r="O99" s="58"/>
      <c r="P99" s="187"/>
      <c r="Q99" s="58"/>
      <c r="R99" s="58"/>
      <c r="S99" s="58"/>
      <c r="T99" s="58"/>
    </row>
    <row r="100" spans="1:20">
      <c r="A100" s="58"/>
      <c r="B100" s="58"/>
      <c r="C100" s="58"/>
      <c r="D100" s="182"/>
      <c r="E100" s="187"/>
      <c r="F100" s="58"/>
      <c r="G100" s="58"/>
      <c r="H100" s="58"/>
      <c r="I100" s="58"/>
      <c r="J100" s="182"/>
      <c r="K100" s="58"/>
      <c r="L100" s="58"/>
      <c r="M100" s="58"/>
      <c r="N100" s="180"/>
      <c r="O100" s="58"/>
      <c r="P100" s="187"/>
      <c r="Q100" s="58"/>
      <c r="R100" s="58"/>
      <c r="S100" s="58"/>
      <c r="T100" s="58"/>
    </row>
    <row r="101" spans="1:20">
      <c r="A101" s="58"/>
      <c r="B101" s="58"/>
      <c r="C101" s="58"/>
      <c r="D101" s="182"/>
      <c r="E101" s="187"/>
      <c r="F101" s="58"/>
      <c r="G101" s="58"/>
      <c r="H101" s="58"/>
      <c r="I101" s="58"/>
      <c r="J101" s="182"/>
      <c r="K101" s="58"/>
      <c r="L101" s="58"/>
      <c r="M101" s="58"/>
      <c r="N101" s="180"/>
      <c r="O101" s="58"/>
      <c r="P101" s="187"/>
      <c r="Q101" s="58"/>
      <c r="R101" s="58"/>
      <c r="S101" s="58"/>
      <c r="T101" s="58"/>
    </row>
    <row r="102" spans="1:20">
      <c r="A102" s="58"/>
      <c r="B102" s="58"/>
      <c r="C102" s="58"/>
      <c r="D102" s="182"/>
      <c r="E102" s="187"/>
      <c r="F102" s="58"/>
      <c r="G102" s="58"/>
      <c r="H102" s="58"/>
      <c r="I102" s="58"/>
      <c r="J102" s="182"/>
      <c r="K102" s="58"/>
      <c r="L102" s="58"/>
      <c r="M102" s="58"/>
      <c r="N102" s="180"/>
      <c r="O102" s="58"/>
      <c r="P102" s="187"/>
      <c r="Q102" s="58"/>
      <c r="R102" s="58"/>
      <c r="S102" s="58"/>
      <c r="T102" s="58"/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3"/>
  <sheetViews>
    <sheetView topLeftCell="I1" workbookViewId="0">
      <selection activeCell="M24" sqref="M24"/>
    </sheetView>
  </sheetViews>
  <sheetFormatPr baseColWidth="10" defaultColWidth="11" defaultRowHeight="16"/>
  <cols>
    <col min="2" max="2" width="18.1640625" customWidth="1"/>
    <col min="3" max="3" width="13.6640625" style="164" customWidth="1"/>
    <col min="8" max="8" width="17.6640625" customWidth="1"/>
    <col min="9" max="9" width="13.5" style="164" customWidth="1"/>
    <col min="13" max="13" width="11" style="89"/>
    <col min="14" max="14" width="23.5" customWidth="1"/>
    <col min="15" max="15" width="13" style="192" customWidth="1"/>
  </cols>
  <sheetData>
    <row r="1" spans="1:24" ht="19">
      <c r="A1" s="1" t="s">
        <v>65</v>
      </c>
      <c r="S1" s="58"/>
      <c r="T1" s="58"/>
      <c r="U1" s="58"/>
      <c r="V1" s="58"/>
      <c r="W1" s="58"/>
      <c r="X1" s="58"/>
    </row>
    <row r="2" spans="1:24" ht="19">
      <c r="A2" s="5" t="s">
        <v>71</v>
      </c>
      <c r="S2" s="58"/>
      <c r="T2" s="58"/>
      <c r="U2" s="58"/>
      <c r="V2" s="58"/>
      <c r="W2" s="58"/>
      <c r="X2" s="58"/>
    </row>
    <row r="3" spans="1:24" ht="19">
      <c r="A3" s="71"/>
      <c r="B3" s="52"/>
      <c r="C3" s="184"/>
      <c r="D3" s="72"/>
      <c r="E3" s="72"/>
      <c r="F3" s="72"/>
      <c r="G3" s="71"/>
      <c r="H3" s="72"/>
      <c r="I3" s="184"/>
      <c r="J3" s="72"/>
      <c r="K3" s="72"/>
      <c r="L3" s="72"/>
      <c r="M3" s="73"/>
      <c r="N3" s="74"/>
      <c r="S3" s="58"/>
      <c r="T3" s="58"/>
      <c r="U3" s="58"/>
      <c r="V3" s="58"/>
      <c r="W3" s="58"/>
      <c r="X3" s="58"/>
    </row>
    <row r="4" spans="1:24" ht="21">
      <c r="A4" s="75" t="s">
        <v>29</v>
      </c>
      <c r="B4" s="75"/>
      <c r="C4" s="185"/>
      <c r="D4" s="75"/>
      <c r="E4" s="75"/>
      <c r="F4" s="75"/>
      <c r="G4" s="75" t="s">
        <v>30</v>
      </c>
      <c r="H4" s="75"/>
      <c r="J4" s="76"/>
      <c r="K4" s="75"/>
      <c r="S4" s="58"/>
      <c r="T4" s="58"/>
      <c r="U4" s="58"/>
      <c r="V4" s="58"/>
      <c r="W4" s="58"/>
      <c r="X4" s="58"/>
    </row>
    <row r="5" spans="1:24" ht="19">
      <c r="A5" s="28" t="s">
        <v>31</v>
      </c>
      <c r="B5" s="28"/>
      <c r="C5" s="77" t="s">
        <v>4</v>
      </c>
      <c r="D5" s="77" t="s">
        <v>32</v>
      </c>
      <c r="E5" s="77" t="s">
        <v>33</v>
      </c>
      <c r="F5" s="28"/>
      <c r="G5" s="28" t="s">
        <v>31</v>
      </c>
      <c r="H5" s="28"/>
      <c r="I5" s="77" t="s">
        <v>4</v>
      </c>
      <c r="J5" s="77" t="s">
        <v>32</v>
      </c>
      <c r="K5" s="77" t="s">
        <v>33</v>
      </c>
      <c r="L5" s="28"/>
      <c r="M5" s="5"/>
      <c r="N5" s="28"/>
      <c r="O5" s="191"/>
      <c r="S5" s="58"/>
      <c r="T5" s="58"/>
      <c r="U5" s="58"/>
      <c r="V5" s="58"/>
      <c r="W5" s="58"/>
      <c r="X5" s="58"/>
    </row>
    <row r="6" spans="1:24" ht="19">
      <c r="A6" s="3"/>
      <c r="B6" s="3"/>
      <c r="C6" s="231"/>
      <c r="D6" s="232"/>
      <c r="E6" s="232"/>
      <c r="F6" s="3"/>
      <c r="G6" s="3"/>
      <c r="H6" s="3"/>
      <c r="I6" s="231"/>
      <c r="J6" s="232"/>
      <c r="K6" s="232"/>
      <c r="L6" s="28"/>
      <c r="M6" s="2" t="s">
        <v>34</v>
      </c>
      <c r="N6" s="28"/>
      <c r="O6" s="196" t="s">
        <v>192</v>
      </c>
      <c r="S6" s="58"/>
      <c r="T6" s="58"/>
      <c r="U6" s="58"/>
      <c r="V6" s="58"/>
      <c r="W6" s="58"/>
      <c r="X6" s="58"/>
    </row>
    <row r="7" spans="1:24" ht="19">
      <c r="A7" s="233" t="s">
        <v>9</v>
      </c>
      <c r="B7" s="97" t="s">
        <v>111</v>
      </c>
      <c r="C7" s="234">
        <v>7.07</v>
      </c>
      <c r="D7" s="235">
        <v>3</v>
      </c>
      <c r="E7" s="235">
        <v>5</v>
      </c>
      <c r="F7" s="10"/>
      <c r="G7" s="233" t="s">
        <v>9</v>
      </c>
      <c r="H7" s="97" t="s">
        <v>111</v>
      </c>
      <c r="I7" s="234">
        <v>7.9</v>
      </c>
      <c r="J7" s="235">
        <v>2</v>
      </c>
      <c r="K7" s="235">
        <v>8</v>
      </c>
      <c r="L7" s="28"/>
      <c r="M7" s="236">
        <v>1</v>
      </c>
      <c r="N7" s="80" t="s">
        <v>55</v>
      </c>
      <c r="O7" s="199">
        <v>20</v>
      </c>
      <c r="S7" s="58"/>
      <c r="T7" s="58"/>
      <c r="U7" s="58"/>
      <c r="V7" s="58"/>
      <c r="W7" s="58"/>
      <c r="X7" s="58"/>
    </row>
    <row r="8" spans="1:24" ht="19">
      <c r="A8" s="237" t="s">
        <v>10</v>
      </c>
      <c r="B8" s="97" t="s">
        <v>112</v>
      </c>
      <c r="C8" s="234">
        <v>11.03</v>
      </c>
      <c r="D8" s="235">
        <v>2</v>
      </c>
      <c r="E8" s="235">
        <v>8</v>
      </c>
      <c r="F8" s="10"/>
      <c r="G8" s="237" t="s">
        <v>10</v>
      </c>
      <c r="H8" s="97" t="s">
        <v>112</v>
      </c>
      <c r="I8" s="234">
        <v>7.6</v>
      </c>
      <c r="J8" s="235">
        <v>3</v>
      </c>
      <c r="K8" s="235">
        <v>5</v>
      </c>
      <c r="L8" s="28"/>
      <c r="M8" s="236">
        <v>2</v>
      </c>
      <c r="N8" s="80" t="s">
        <v>112</v>
      </c>
      <c r="O8" s="199" t="s">
        <v>193</v>
      </c>
      <c r="S8" s="58"/>
      <c r="T8" s="58"/>
      <c r="U8" s="58"/>
      <c r="V8" s="58"/>
      <c r="W8" s="58"/>
      <c r="X8" s="58"/>
    </row>
    <row r="9" spans="1:24" ht="19">
      <c r="A9" s="18" t="s">
        <v>11</v>
      </c>
      <c r="B9" s="97" t="s">
        <v>55</v>
      </c>
      <c r="C9" s="234">
        <v>17</v>
      </c>
      <c r="D9" s="235">
        <v>1</v>
      </c>
      <c r="E9" s="235">
        <v>10</v>
      </c>
      <c r="F9" s="10"/>
      <c r="G9" s="18" t="s">
        <v>11</v>
      </c>
      <c r="H9" s="97" t="s">
        <v>55</v>
      </c>
      <c r="I9" s="234">
        <v>17.760000000000002</v>
      </c>
      <c r="J9" s="235">
        <v>1</v>
      </c>
      <c r="K9" s="235">
        <v>10</v>
      </c>
      <c r="L9" s="28"/>
      <c r="M9" s="179">
        <v>3</v>
      </c>
      <c r="N9" s="8" t="s">
        <v>111</v>
      </c>
      <c r="O9" s="199" t="s">
        <v>194</v>
      </c>
      <c r="S9" s="58"/>
      <c r="T9" s="58"/>
      <c r="U9" s="58"/>
      <c r="V9" s="58"/>
      <c r="W9" s="58"/>
      <c r="X9" s="58"/>
    </row>
    <row r="10" spans="1:24" ht="19">
      <c r="A10" s="19" t="s">
        <v>14</v>
      </c>
      <c r="B10" s="80" t="s">
        <v>179</v>
      </c>
      <c r="C10" s="234">
        <v>6.86</v>
      </c>
      <c r="D10" s="235">
        <v>4</v>
      </c>
      <c r="E10" s="235">
        <v>3</v>
      </c>
      <c r="F10" s="10"/>
      <c r="G10" s="19" t="s">
        <v>14</v>
      </c>
      <c r="H10" s="80" t="s">
        <v>179</v>
      </c>
      <c r="I10" s="234">
        <v>4.57</v>
      </c>
      <c r="J10" s="235">
        <v>4</v>
      </c>
      <c r="K10" s="235">
        <v>3</v>
      </c>
      <c r="L10" s="28"/>
      <c r="M10" s="179">
        <v>4</v>
      </c>
      <c r="N10" s="80" t="s">
        <v>179</v>
      </c>
      <c r="O10" s="199">
        <v>6</v>
      </c>
      <c r="S10" s="58"/>
      <c r="T10" s="58"/>
      <c r="U10" s="58"/>
      <c r="V10" s="58"/>
      <c r="W10" s="58"/>
      <c r="X10" s="58"/>
    </row>
    <row r="11" spans="1:24" ht="19">
      <c r="A11" s="81" t="s">
        <v>36</v>
      </c>
      <c r="B11" s="80"/>
      <c r="C11" s="39"/>
      <c r="D11" s="8"/>
      <c r="E11" s="8"/>
      <c r="F11" s="28"/>
      <c r="G11" s="81" t="s">
        <v>36</v>
      </c>
      <c r="H11" s="80"/>
      <c r="I11" s="39"/>
      <c r="J11" s="8"/>
      <c r="K11" s="8"/>
      <c r="L11" s="28"/>
      <c r="M11" s="181">
        <v>5</v>
      </c>
      <c r="N11" s="80"/>
      <c r="O11" s="197"/>
      <c r="S11" s="58"/>
      <c r="T11" s="58"/>
      <c r="U11" s="58"/>
      <c r="V11" s="58"/>
      <c r="W11" s="58"/>
      <c r="X11" s="58"/>
    </row>
    <row r="12" spans="1:24" ht="19">
      <c r="A12" s="28"/>
      <c r="B12" s="28"/>
      <c r="C12" s="178"/>
      <c r="D12" s="28"/>
      <c r="E12" s="28"/>
      <c r="F12" s="28"/>
      <c r="G12" s="28"/>
      <c r="H12" s="28"/>
      <c r="I12" s="178"/>
      <c r="J12" s="28"/>
      <c r="K12" s="28"/>
      <c r="L12" s="28"/>
      <c r="M12" s="5"/>
      <c r="N12" s="28"/>
      <c r="O12" s="238"/>
      <c r="S12" s="58"/>
      <c r="T12" s="58"/>
      <c r="U12" s="58"/>
      <c r="V12" s="58"/>
      <c r="W12" s="58"/>
      <c r="X12" s="58"/>
    </row>
    <row r="13" spans="1:24" ht="19">
      <c r="A13" s="28"/>
      <c r="B13" s="28"/>
      <c r="C13" s="178"/>
      <c r="D13" s="28"/>
      <c r="E13" s="28"/>
      <c r="F13" s="28"/>
      <c r="G13" s="28"/>
      <c r="H13" s="28"/>
      <c r="I13" s="178"/>
      <c r="J13" s="28"/>
      <c r="K13" s="28"/>
      <c r="L13" s="28"/>
      <c r="M13" s="5"/>
      <c r="N13" s="28"/>
      <c r="O13" s="238"/>
      <c r="S13" s="58"/>
      <c r="T13" s="58"/>
      <c r="U13" s="58"/>
      <c r="V13" s="58"/>
      <c r="W13" s="58"/>
      <c r="X13" s="58"/>
    </row>
    <row r="14" spans="1:24" ht="19">
      <c r="A14" s="28"/>
      <c r="B14" s="28"/>
      <c r="C14" s="178"/>
      <c r="D14" s="28"/>
      <c r="E14" s="28"/>
      <c r="F14" s="28"/>
      <c r="G14" s="28"/>
      <c r="H14" s="28"/>
      <c r="I14" s="178"/>
      <c r="J14" s="28"/>
      <c r="K14" s="28"/>
      <c r="L14" s="28"/>
      <c r="M14" s="5"/>
      <c r="N14" s="28"/>
      <c r="O14" s="238"/>
      <c r="S14" s="58"/>
      <c r="T14" s="58"/>
      <c r="U14" s="58"/>
      <c r="V14" s="58"/>
      <c r="W14" s="58"/>
      <c r="X14" s="58"/>
    </row>
    <row r="15" spans="1:24">
      <c r="A15" s="82" t="s">
        <v>37</v>
      </c>
      <c r="B15" s="83"/>
      <c r="C15" s="186"/>
      <c r="D15" s="83"/>
      <c r="E15" s="83"/>
      <c r="F15" s="83"/>
      <c r="G15" s="83"/>
      <c r="S15" s="58"/>
      <c r="T15" s="58"/>
      <c r="U15" s="58"/>
      <c r="V15" s="58"/>
      <c r="W15" s="58"/>
      <c r="X15" s="58"/>
    </row>
    <row r="16" spans="1:24">
      <c r="A16" s="82" t="s">
        <v>38</v>
      </c>
      <c r="B16" s="83"/>
      <c r="C16" s="186"/>
      <c r="D16" s="83"/>
      <c r="E16" s="83"/>
      <c r="F16" s="83"/>
      <c r="G16" s="83"/>
      <c r="S16" s="58"/>
      <c r="T16" s="58"/>
      <c r="U16" s="58"/>
      <c r="V16" s="58"/>
      <c r="W16" s="58"/>
      <c r="X16" s="58"/>
    </row>
    <row r="17" spans="1:24">
      <c r="A17" s="82" t="s">
        <v>39</v>
      </c>
      <c r="B17" s="83"/>
      <c r="C17" s="186"/>
      <c r="D17" s="83"/>
      <c r="E17" s="83"/>
      <c r="F17" s="83"/>
      <c r="G17" s="83"/>
      <c r="S17" s="58"/>
      <c r="T17" s="58"/>
      <c r="U17" s="58"/>
      <c r="V17" s="58"/>
      <c r="W17" s="58"/>
      <c r="X17" s="58"/>
    </row>
    <row r="18" spans="1:24">
      <c r="A18" s="82" t="s">
        <v>40</v>
      </c>
      <c r="B18" s="83"/>
      <c r="C18" s="186"/>
      <c r="D18" s="83"/>
      <c r="E18" s="83"/>
      <c r="F18" s="83"/>
      <c r="G18" s="83"/>
      <c r="S18" s="58"/>
      <c r="T18" s="58"/>
      <c r="U18" s="58"/>
      <c r="V18" s="58"/>
      <c r="W18" s="58"/>
      <c r="X18" s="58"/>
    </row>
    <row r="19" spans="1:24">
      <c r="A19" s="82" t="s">
        <v>41</v>
      </c>
      <c r="B19" s="83"/>
      <c r="C19" s="186"/>
      <c r="D19" s="83"/>
      <c r="E19" s="83"/>
      <c r="F19" s="83"/>
      <c r="G19" s="83"/>
      <c r="S19" s="58"/>
      <c r="T19" s="58"/>
      <c r="U19" s="58"/>
      <c r="V19" s="58"/>
      <c r="W19" s="58"/>
      <c r="X19" s="58"/>
    </row>
    <row r="20" spans="1:24">
      <c r="A20" s="82" t="s">
        <v>42</v>
      </c>
      <c r="S20" s="58"/>
      <c r="T20" s="58"/>
      <c r="U20" s="58"/>
      <c r="V20" s="58"/>
      <c r="W20" s="58"/>
      <c r="X20" s="58"/>
    </row>
    <row r="21" spans="1:24">
      <c r="S21" s="58"/>
      <c r="T21" s="58"/>
      <c r="U21" s="58"/>
      <c r="V21" s="58"/>
      <c r="W21" s="58"/>
      <c r="X21" s="58"/>
    </row>
    <row r="22" spans="1:24">
      <c r="F22" s="92"/>
      <c r="G22" s="92"/>
    </row>
    <row r="23" spans="1:24">
      <c r="F23" s="92"/>
      <c r="G23" s="92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2"/>
  <sheetViews>
    <sheetView topLeftCell="M2" workbookViewId="0">
      <selection activeCell="U9" sqref="U9"/>
    </sheetView>
  </sheetViews>
  <sheetFormatPr baseColWidth="10" defaultColWidth="11" defaultRowHeight="16"/>
  <cols>
    <col min="2" max="2" width="5.5" hidden="1" customWidth="1"/>
    <col min="3" max="3" width="20.6640625" customWidth="1"/>
    <col min="4" max="4" width="15.1640625" customWidth="1"/>
    <col min="7" max="7" width="14.6640625" customWidth="1"/>
    <col min="8" max="8" width="19.33203125" customWidth="1"/>
    <col min="9" max="9" width="16.1640625" customWidth="1"/>
    <col min="13" max="13" width="18.5" customWidth="1"/>
    <col min="14" max="14" width="16.1640625" customWidth="1"/>
    <col min="18" max="18" width="22.33203125" customWidth="1"/>
    <col min="19" max="19" width="16.33203125" customWidth="1"/>
  </cols>
  <sheetData>
    <row r="1" spans="1:26" ht="21">
      <c r="A1" s="1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8"/>
      <c r="O1" s="58"/>
      <c r="P1" s="58"/>
      <c r="Q1" s="58"/>
      <c r="R1" s="58"/>
      <c r="S1" s="58"/>
      <c r="T1" s="58"/>
      <c r="U1" s="58"/>
    </row>
    <row r="2" spans="1:26" ht="21">
      <c r="A2" s="5" t="s">
        <v>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8"/>
      <c r="O2" s="58"/>
      <c r="P2" s="58"/>
      <c r="Q2" s="58"/>
      <c r="R2" s="58"/>
      <c r="S2" s="58"/>
      <c r="T2" s="58"/>
      <c r="U2" s="58"/>
    </row>
    <row r="3" spans="1:26">
      <c r="A3" s="61"/>
      <c r="B3" s="61"/>
      <c r="C3" s="61"/>
      <c r="D3" s="61"/>
      <c r="E3" s="61"/>
      <c r="F3" s="61"/>
      <c r="G3" s="171" t="s">
        <v>142</v>
      </c>
      <c r="H3" s="61"/>
      <c r="I3" s="61"/>
      <c r="J3" s="61"/>
      <c r="K3" s="61"/>
      <c r="L3" s="61"/>
      <c r="M3" s="58"/>
      <c r="N3" s="61"/>
      <c r="O3" s="61"/>
      <c r="P3" s="61"/>
      <c r="Q3" s="61"/>
      <c r="R3" s="61"/>
      <c r="S3" s="61"/>
      <c r="T3" s="61"/>
      <c r="U3" s="58"/>
    </row>
    <row r="4" spans="1:26" ht="21">
      <c r="A4" s="62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9"/>
      <c r="N4" s="61"/>
      <c r="O4" s="61"/>
      <c r="P4" s="61"/>
      <c r="Q4" s="61"/>
      <c r="R4" s="61"/>
      <c r="S4" s="61"/>
      <c r="T4" s="61"/>
      <c r="U4" s="58"/>
    </row>
    <row r="5" spans="1:26" ht="19">
      <c r="A5" s="45" t="s">
        <v>0</v>
      </c>
      <c r="B5" s="56"/>
      <c r="C5" s="56"/>
      <c r="D5" s="63" t="s">
        <v>1</v>
      </c>
      <c r="E5" s="63" t="s">
        <v>2</v>
      </c>
      <c r="F5" s="56"/>
      <c r="G5" s="58"/>
      <c r="H5" s="56"/>
      <c r="I5" s="56"/>
      <c r="J5" s="56"/>
      <c r="K5" s="56"/>
      <c r="L5" s="45" t="s">
        <v>27</v>
      </c>
      <c r="M5" s="56"/>
      <c r="N5" s="63" t="s">
        <v>1</v>
      </c>
      <c r="O5" s="63" t="s">
        <v>2</v>
      </c>
      <c r="P5" s="56"/>
      <c r="Q5" s="56"/>
      <c r="R5" s="56"/>
      <c r="S5" s="56"/>
      <c r="T5" s="56"/>
      <c r="U5" s="58"/>
      <c r="V5" s="3"/>
      <c r="W5" s="3"/>
      <c r="X5" s="3"/>
      <c r="Y5" s="3"/>
    </row>
    <row r="6" spans="1:26" ht="19">
      <c r="A6" s="45" t="s">
        <v>24</v>
      </c>
      <c r="B6" s="45"/>
      <c r="C6" s="45"/>
      <c r="D6" s="45"/>
      <c r="E6" s="45">
        <v>1</v>
      </c>
      <c r="F6" s="45"/>
      <c r="G6" s="45"/>
      <c r="H6" s="45"/>
      <c r="I6" s="45"/>
      <c r="J6" s="45"/>
      <c r="K6" s="45"/>
      <c r="L6" s="45" t="s">
        <v>25</v>
      </c>
      <c r="M6" s="45" t="s">
        <v>8</v>
      </c>
      <c r="N6" s="45"/>
      <c r="O6" s="45">
        <v>4</v>
      </c>
      <c r="P6" s="64"/>
      <c r="Q6" s="56"/>
      <c r="R6" s="56"/>
      <c r="S6" s="56"/>
      <c r="T6" s="56"/>
      <c r="U6" s="58"/>
      <c r="V6" s="3"/>
      <c r="W6" s="3"/>
      <c r="X6" s="3"/>
      <c r="Y6" s="3"/>
    </row>
    <row r="7" spans="1:26" ht="19">
      <c r="A7" s="65" t="s">
        <v>9</v>
      </c>
      <c r="B7" s="50">
        <v>1</v>
      </c>
      <c r="C7" s="8" t="s">
        <v>113</v>
      </c>
      <c r="D7" s="46">
        <v>16.5</v>
      </c>
      <c r="E7" s="50">
        <v>1</v>
      </c>
      <c r="F7" s="56"/>
      <c r="G7" s="56"/>
      <c r="H7" s="56"/>
      <c r="I7" s="56"/>
      <c r="J7" s="56"/>
      <c r="K7" s="56"/>
      <c r="L7" s="65" t="s">
        <v>9</v>
      </c>
      <c r="M7" s="48" t="str">
        <f>IF(E7=1,C7,(IF(E8=1,C8,(IF(E9=1,C9,(IF(E10=1,C10,1.1)))))))</f>
        <v>Martin Cole</v>
      </c>
      <c r="N7" s="49">
        <v>16.7</v>
      </c>
      <c r="O7" s="50">
        <v>1</v>
      </c>
      <c r="P7" s="66"/>
      <c r="Q7" s="56"/>
      <c r="R7" s="56"/>
      <c r="S7" s="56"/>
      <c r="T7" s="56"/>
      <c r="U7" s="58"/>
      <c r="V7" s="3"/>
      <c r="W7" s="3"/>
      <c r="X7" s="3"/>
      <c r="Y7" s="3"/>
    </row>
    <row r="8" spans="1:26" ht="19">
      <c r="A8" s="67" t="s">
        <v>10</v>
      </c>
      <c r="B8" s="47">
        <v>4</v>
      </c>
      <c r="C8" s="80" t="s">
        <v>55</v>
      </c>
      <c r="D8" s="57">
        <v>9.43</v>
      </c>
      <c r="E8" s="47">
        <v>3</v>
      </c>
      <c r="F8" s="56"/>
      <c r="G8" s="45" t="s">
        <v>12</v>
      </c>
      <c r="H8" s="56"/>
      <c r="I8" s="63" t="s">
        <v>1</v>
      </c>
      <c r="J8" s="63" t="s">
        <v>2</v>
      </c>
      <c r="K8" s="56"/>
      <c r="L8" s="67" t="s">
        <v>10</v>
      </c>
      <c r="M8" s="53" t="str">
        <f>IF(E7=2,C7,(IF(E8=2,C8,(IF(E9=2,C9,(IF(E10=2,C10,2.1)))))))</f>
        <v>Gareth Grant</v>
      </c>
      <c r="N8" s="49">
        <v>11.03</v>
      </c>
      <c r="O8" s="47">
        <v>2</v>
      </c>
      <c r="P8" s="66"/>
      <c r="Q8" s="45" t="s">
        <v>17</v>
      </c>
      <c r="R8" s="56"/>
      <c r="S8" s="63" t="s">
        <v>1</v>
      </c>
      <c r="T8" s="63" t="s">
        <v>2</v>
      </c>
      <c r="U8" s="58"/>
      <c r="V8" s="3"/>
      <c r="W8" s="3"/>
      <c r="X8" s="3"/>
      <c r="Y8" s="3"/>
    </row>
    <row r="9" spans="1:26" ht="19">
      <c r="A9" s="68" t="s">
        <v>11</v>
      </c>
      <c r="B9" s="47">
        <v>5</v>
      </c>
      <c r="C9" s="8" t="s">
        <v>92</v>
      </c>
      <c r="D9" s="57">
        <v>8.0299999999999994</v>
      </c>
      <c r="E9" s="47">
        <v>4</v>
      </c>
      <c r="F9" s="56"/>
      <c r="G9" s="45" t="s">
        <v>15</v>
      </c>
      <c r="H9" s="45"/>
      <c r="I9" s="45"/>
      <c r="J9" s="45">
        <v>3</v>
      </c>
      <c r="K9" s="56"/>
      <c r="L9" s="68" t="s">
        <v>11</v>
      </c>
      <c r="M9" s="53" t="str">
        <f>IF(J10=2,H10,(IF(J11=2,H11,(IF(J12=2,H12,(IF(J13=2,H13,2.3)))))))</f>
        <v>Mick Slattery</v>
      </c>
      <c r="N9" s="49">
        <v>10.54</v>
      </c>
      <c r="O9" s="47">
        <v>3</v>
      </c>
      <c r="P9" s="56"/>
      <c r="Q9" s="60"/>
      <c r="R9" s="45"/>
      <c r="S9" s="45"/>
      <c r="T9" s="45">
        <v>6</v>
      </c>
      <c r="U9" s="58"/>
      <c r="V9" s="3"/>
      <c r="W9" s="3"/>
      <c r="X9" s="3"/>
      <c r="Y9" s="3"/>
    </row>
    <row r="10" spans="1:26" ht="19">
      <c r="A10" s="69" t="s">
        <v>14</v>
      </c>
      <c r="B10" s="54">
        <v>8</v>
      </c>
      <c r="C10" s="80" t="s">
        <v>89</v>
      </c>
      <c r="D10" s="70">
        <v>10.17</v>
      </c>
      <c r="E10" s="54">
        <v>2</v>
      </c>
      <c r="F10" s="56"/>
      <c r="G10" s="65" t="s">
        <v>9</v>
      </c>
      <c r="H10" s="49" t="str">
        <f>IF(E7=3,C7,(IF(E8=3,C8,(IF(E9=3,C9,(IF(E10=3,C10,3.1)))))))</f>
        <v>Joshua Stretton</v>
      </c>
      <c r="I10" s="48">
        <v>13</v>
      </c>
      <c r="J10" s="47">
        <v>1</v>
      </c>
      <c r="K10" s="56"/>
      <c r="L10" s="56"/>
      <c r="M10" s="56"/>
      <c r="N10" s="56"/>
      <c r="O10" s="56"/>
      <c r="P10" s="56"/>
      <c r="Q10" s="65" t="s">
        <v>9</v>
      </c>
      <c r="R10" s="48" t="str">
        <f>IF(O7=1,M7,(IF(O8=1,M8,(IF(O9=1,M9,1.4)))))</f>
        <v>Martin Cole</v>
      </c>
      <c r="S10" s="49">
        <v>16</v>
      </c>
      <c r="T10" s="47">
        <v>1</v>
      </c>
      <c r="U10" s="58"/>
      <c r="V10" s="3"/>
      <c r="W10" s="3"/>
      <c r="X10" s="3"/>
      <c r="Y10" s="3"/>
    </row>
    <row r="11" spans="1:26" ht="19">
      <c r="A11" s="56"/>
      <c r="B11" s="56"/>
      <c r="C11" s="56"/>
      <c r="D11" s="56"/>
      <c r="E11" s="56"/>
      <c r="F11" s="56"/>
      <c r="G11" s="67" t="s">
        <v>10</v>
      </c>
      <c r="H11" s="49" t="str">
        <f>IF(E7=4,C7,(IF(E8=4,C8,(IF(E9=4,C9,(IF(E10=4,C10,4.1)))))))</f>
        <v>Mick Slattery</v>
      </c>
      <c r="I11" s="53">
        <v>10.5</v>
      </c>
      <c r="J11" s="47">
        <v>2</v>
      </c>
      <c r="K11" s="56"/>
      <c r="L11" s="56"/>
      <c r="M11" s="56"/>
      <c r="N11" s="56"/>
      <c r="O11" s="56"/>
      <c r="P11" s="56"/>
      <c r="Q11" s="67" t="s">
        <v>10</v>
      </c>
      <c r="R11" s="53" t="str">
        <f>IF(O7=2,M7,(IF(O8=2,M8,(IF(O9=2,M9,2.4)))))</f>
        <v>Gareth Grant</v>
      </c>
      <c r="S11" s="49">
        <v>7.13</v>
      </c>
      <c r="T11" s="47">
        <v>4</v>
      </c>
      <c r="U11" s="58"/>
      <c r="V11" s="86"/>
      <c r="W11" s="86"/>
      <c r="X11" s="86"/>
      <c r="Y11" s="86"/>
      <c r="Z11" s="72"/>
    </row>
    <row r="12" spans="1:26" ht="19">
      <c r="A12" s="56"/>
      <c r="B12" s="56"/>
      <c r="C12" s="56"/>
      <c r="D12" s="56"/>
      <c r="E12" s="56"/>
      <c r="F12" s="56"/>
      <c r="G12" s="68" t="s">
        <v>11</v>
      </c>
      <c r="H12" s="49" t="str">
        <f>IF(E14=3,C14,(IF(E15=3,C15,(IF(E16=3,C16,(IF(E17=3,C17,3.2)))))))</f>
        <v>Michael Williams</v>
      </c>
      <c r="I12" s="55">
        <v>9.67</v>
      </c>
      <c r="J12" s="54">
        <v>4</v>
      </c>
      <c r="K12" s="56"/>
      <c r="L12" s="56"/>
      <c r="M12" s="56"/>
      <c r="N12" s="56"/>
      <c r="O12" s="56"/>
      <c r="P12" s="56"/>
      <c r="Q12" s="68" t="s">
        <v>11</v>
      </c>
      <c r="R12" s="53" t="str">
        <f>IF(O14=1,M14,(IF(O15=1,M15,(IF(O16=1,M16,1.5)))))</f>
        <v>Andrew Cassidy</v>
      </c>
      <c r="S12" s="49">
        <v>9.3000000000000007</v>
      </c>
      <c r="T12" s="54">
        <v>3</v>
      </c>
      <c r="U12" s="58"/>
      <c r="V12" s="98"/>
      <c r="W12" s="52"/>
      <c r="X12" s="99"/>
      <c r="Y12" s="99"/>
      <c r="Z12" s="72"/>
    </row>
    <row r="13" spans="1:26" ht="19">
      <c r="A13" s="45" t="s">
        <v>26</v>
      </c>
      <c r="B13" s="45"/>
      <c r="C13" s="45"/>
      <c r="D13" s="45"/>
      <c r="E13" s="45">
        <v>2</v>
      </c>
      <c r="F13" s="56"/>
      <c r="G13" s="69" t="s">
        <v>14</v>
      </c>
      <c r="H13" s="49" t="str">
        <f>IF(E14=4,C14,(IF(E15=4,C15,(IF(E16=4,C16,(IF(E17=4,C17,4.2)))))))</f>
        <v>Dylan  Henry</v>
      </c>
      <c r="I13" s="55">
        <v>9.77</v>
      </c>
      <c r="J13" s="47">
        <v>3</v>
      </c>
      <c r="K13" s="56"/>
      <c r="L13" s="45" t="s">
        <v>28</v>
      </c>
      <c r="M13" s="45" t="s">
        <v>8</v>
      </c>
      <c r="N13" s="45"/>
      <c r="O13" s="45">
        <v>5</v>
      </c>
      <c r="P13" s="66"/>
      <c r="Q13" s="69" t="s">
        <v>14</v>
      </c>
      <c r="R13" s="55" t="str">
        <f>IF(O14=2,M14,(IF(O15=2,M15,(IF(O16=2,M16,2.5)))))</f>
        <v>Joshua Stretton</v>
      </c>
      <c r="S13" s="49">
        <v>9.3699999999999992</v>
      </c>
      <c r="T13" s="47">
        <v>2</v>
      </c>
      <c r="U13" s="58"/>
      <c r="V13" s="98"/>
      <c r="W13" s="98"/>
      <c r="X13" s="98"/>
      <c r="Y13" s="74"/>
      <c r="Z13" s="72"/>
    </row>
    <row r="14" spans="1:26" ht="19">
      <c r="A14" s="65" t="s">
        <v>9</v>
      </c>
      <c r="B14" s="50">
        <v>2</v>
      </c>
      <c r="C14" s="8" t="s">
        <v>93</v>
      </c>
      <c r="D14" s="46">
        <v>12.23</v>
      </c>
      <c r="E14" s="50">
        <v>1</v>
      </c>
      <c r="F14" s="56"/>
      <c r="G14" s="56"/>
      <c r="H14" s="56"/>
      <c r="I14" s="56"/>
      <c r="J14" s="56"/>
      <c r="K14" s="56"/>
      <c r="L14" s="65" t="s">
        <v>9</v>
      </c>
      <c r="M14" s="48" t="str">
        <f>IF(E14=1,C14,(IF(E15=1,C15,(IF(E16=1,C16,(IF(E17=1,C17,1.2)))))))</f>
        <v>Andrew Cassidy</v>
      </c>
      <c r="N14" s="49">
        <v>13.16</v>
      </c>
      <c r="O14" s="50">
        <v>1</v>
      </c>
      <c r="P14" s="66"/>
      <c r="Q14" s="56"/>
      <c r="R14" s="56"/>
      <c r="S14" s="56"/>
      <c r="T14" s="56"/>
      <c r="U14" s="58"/>
      <c r="V14" s="74"/>
      <c r="W14" s="85"/>
      <c r="X14" s="85"/>
      <c r="Y14" s="52"/>
      <c r="Z14" s="72"/>
    </row>
    <row r="15" spans="1:26" ht="19">
      <c r="A15" s="67" t="s">
        <v>10</v>
      </c>
      <c r="B15" s="47">
        <v>3</v>
      </c>
      <c r="C15" s="80" t="s">
        <v>56</v>
      </c>
      <c r="D15" s="57">
        <v>8.6</v>
      </c>
      <c r="E15" s="47">
        <v>2</v>
      </c>
      <c r="F15" s="56"/>
      <c r="G15" s="91"/>
      <c r="H15" s="91"/>
      <c r="I15" s="56"/>
      <c r="J15" s="56"/>
      <c r="K15" s="56"/>
      <c r="L15" s="67" t="s">
        <v>10</v>
      </c>
      <c r="M15" s="53" t="str">
        <f>IF(E14=2,C14,(IF(E15=2,C15,(IF(E16=2,C16,(IF(E17=2,C17,2.2)))))))</f>
        <v>Ty Judson</v>
      </c>
      <c r="N15" s="49">
        <v>9.66</v>
      </c>
      <c r="O15" s="47">
        <v>3</v>
      </c>
      <c r="P15" s="66"/>
      <c r="Q15" s="56"/>
      <c r="R15" s="56"/>
      <c r="S15" s="56"/>
      <c r="T15" s="56"/>
      <c r="U15" s="58"/>
      <c r="V15" s="51"/>
      <c r="W15" s="85"/>
      <c r="X15" s="85"/>
      <c r="Y15" s="52"/>
      <c r="Z15" s="72"/>
    </row>
    <row r="16" spans="1:26" ht="19">
      <c r="A16" s="68" t="s">
        <v>11</v>
      </c>
      <c r="B16" s="47">
        <v>6</v>
      </c>
      <c r="C16" s="80" t="s">
        <v>165</v>
      </c>
      <c r="D16" s="57">
        <v>8.43</v>
      </c>
      <c r="E16" s="47">
        <v>3</v>
      </c>
      <c r="F16" s="56"/>
      <c r="G16" s="92"/>
      <c r="H16" s="92"/>
      <c r="I16" s="56"/>
      <c r="J16" s="56"/>
      <c r="K16" s="56"/>
      <c r="L16" s="68" t="s">
        <v>11</v>
      </c>
      <c r="M16" s="53" t="str">
        <f>IF(J10=1,H10,(IF(J11=1,H11,(IF(J12=1,H12,(IF(J13=1,H13,1.3)))))))</f>
        <v>Joshua Stretton</v>
      </c>
      <c r="N16" s="49">
        <v>10.17</v>
      </c>
      <c r="O16" s="47">
        <v>2</v>
      </c>
      <c r="P16" s="56"/>
      <c r="Q16" s="56"/>
      <c r="R16" s="56"/>
      <c r="S16" s="56"/>
      <c r="T16" s="56"/>
      <c r="U16" s="58"/>
      <c r="V16" s="51"/>
      <c r="W16" s="85"/>
      <c r="X16" s="85"/>
      <c r="Y16" s="52"/>
      <c r="Z16" s="72"/>
    </row>
    <row r="17" spans="1:26" ht="19">
      <c r="A17" s="69" t="s">
        <v>14</v>
      </c>
      <c r="B17" s="54">
        <v>7</v>
      </c>
      <c r="C17" s="80" t="s">
        <v>114</v>
      </c>
      <c r="D17" s="47">
        <v>8.1999999999999993</v>
      </c>
      <c r="E17" s="54">
        <v>4</v>
      </c>
      <c r="F17" s="56"/>
      <c r="G17" s="92"/>
      <c r="H17" s="92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8"/>
      <c r="V17" s="51"/>
      <c r="W17" s="85"/>
      <c r="X17" s="85"/>
      <c r="Y17" s="52"/>
      <c r="Z17" s="72"/>
    </row>
    <row r="18" spans="1:26" ht="19">
      <c r="A18" s="58"/>
      <c r="B18" s="58"/>
      <c r="C18" s="58"/>
      <c r="D18" s="58"/>
      <c r="E18" s="58"/>
      <c r="F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2"/>
      <c r="W18" s="52"/>
      <c r="X18" s="52"/>
      <c r="Y18" s="52"/>
      <c r="Z18" s="72"/>
    </row>
    <row r="19" spans="1:26" ht="19">
      <c r="A19" s="58"/>
      <c r="B19" s="143"/>
      <c r="C19" s="143"/>
      <c r="D19" s="58"/>
      <c r="E19" s="58"/>
      <c r="F19" s="58"/>
      <c r="G19" s="92"/>
      <c r="H19" s="92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86"/>
      <c r="W19" s="86"/>
      <c r="X19" s="86"/>
      <c r="Y19" s="86"/>
      <c r="Z19" s="72"/>
    </row>
    <row r="20" spans="1:26" ht="19">
      <c r="A20" s="58"/>
      <c r="B20" s="144"/>
      <c r="C20" s="144"/>
      <c r="D20" s="58"/>
      <c r="E20" s="58"/>
      <c r="F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3"/>
      <c r="W20" s="3"/>
      <c r="X20" s="3"/>
      <c r="Y20" s="3"/>
    </row>
    <row r="21" spans="1:26" ht="19">
      <c r="A21" s="58"/>
      <c r="B21" s="144"/>
      <c r="C21" s="144"/>
      <c r="D21" s="58"/>
      <c r="E21" s="58"/>
      <c r="F21" s="58"/>
      <c r="G21" s="92"/>
      <c r="H21" s="92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3"/>
      <c r="W21" s="3"/>
      <c r="X21" s="3"/>
      <c r="Y21" s="3"/>
    </row>
    <row r="22" spans="1:26" ht="19">
      <c r="A22" s="58"/>
      <c r="B22" s="144"/>
      <c r="C22" s="52"/>
      <c r="D22" s="58"/>
      <c r="E22" s="58"/>
      <c r="F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3"/>
      <c r="W22" s="3"/>
      <c r="X22" s="3"/>
      <c r="Y22" s="3"/>
    </row>
    <row r="23" spans="1:26" ht="19">
      <c r="A23" s="58"/>
      <c r="B23" s="144"/>
      <c r="C23" s="52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1:26" ht="19">
      <c r="A24" s="58"/>
      <c r="B24" s="144"/>
      <c r="C24" s="144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1:26" ht="19">
      <c r="A25" s="58"/>
      <c r="B25" s="144"/>
      <c r="C25" s="52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6" ht="19">
      <c r="A26" s="58"/>
      <c r="B26" s="144"/>
      <c r="C26" s="5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6" ht="19">
      <c r="A27" s="58"/>
      <c r="B27" s="144"/>
      <c r="C27" s="52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26">
      <c r="A28" s="58"/>
      <c r="B28" s="143"/>
      <c r="C28" s="143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6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1:26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6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6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2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1:2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1:2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1:2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</row>
    <row r="46" spans="1:2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  <row r="47" spans="1:2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48" spans="1:2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1:2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1:2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1:2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1:2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1:2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1:2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1:2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1:2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1:2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1:2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1:2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1:2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1:2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1:2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1:2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1:2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1:2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1:2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1:2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1:2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1:2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1:2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1:2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1:2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1:2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1:2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1:2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1:2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1:2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1:2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1:2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1:2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1:2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1:2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1:2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0"/>
  <sheetViews>
    <sheetView workbookViewId="0">
      <selection activeCell="J16" sqref="J16"/>
    </sheetView>
  </sheetViews>
  <sheetFormatPr baseColWidth="10" defaultColWidth="11" defaultRowHeight="16"/>
  <cols>
    <col min="1" max="1" width="14.83203125" customWidth="1"/>
    <col min="2" max="2" width="33" customWidth="1"/>
    <col min="3" max="3" width="16.83203125" customWidth="1"/>
    <col min="4" max="4" width="13.1640625" customWidth="1"/>
    <col min="6" max="6" width="18.6640625" customWidth="1"/>
    <col min="7" max="7" width="22.83203125" customWidth="1"/>
    <col min="8" max="8" width="11.6640625" customWidth="1"/>
    <col min="11" max="11" width="15" customWidth="1"/>
    <col min="12" max="12" width="21.5" customWidth="1"/>
    <col min="13" max="13" width="14.6640625" customWidth="1"/>
    <col min="17" max="17" width="12.83203125" customWidth="1"/>
    <col min="18" max="18" width="19.83203125" customWidth="1"/>
  </cols>
  <sheetData>
    <row r="1" spans="1:21" ht="21">
      <c r="A1" s="87" t="s">
        <v>64</v>
      </c>
      <c r="G1" s="88" t="s">
        <v>45</v>
      </c>
    </row>
    <row r="2" spans="1:21">
      <c r="A2" s="89"/>
    </row>
    <row r="3" spans="1:21" ht="19">
      <c r="A3" s="5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72"/>
      <c r="P3" s="72"/>
      <c r="Q3" s="72"/>
      <c r="R3" s="72"/>
      <c r="S3" s="72"/>
      <c r="T3" s="72"/>
      <c r="U3" s="72"/>
    </row>
    <row r="4" spans="1:21" ht="19">
      <c r="A4" s="5"/>
      <c r="B4" s="28"/>
      <c r="C4" s="28"/>
      <c r="D4" s="28"/>
      <c r="E4" s="144"/>
      <c r="F4" s="28"/>
      <c r="G4" s="28"/>
      <c r="H4" s="28"/>
      <c r="I4" s="28"/>
      <c r="J4" s="28"/>
      <c r="K4" s="28"/>
      <c r="L4" s="28"/>
      <c r="M4" s="28"/>
      <c r="N4" s="28"/>
      <c r="O4" s="72"/>
      <c r="P4" s="72"/>
      <c r="Q4" s="72"/>
      <c r="R4" s="72"/>
      <c r="S4" s="72"/>
      <c r="T4" s="72"/>
      <c r="U4" s="72"/>
    </row>
    <row r="5" spans="1:21" ht="19">
      <c r="A5" s="205" t="s">
        <v>46</v>
      </c>
      <c r="B5" s="206"/>
      <c r="C5" s="206" t="s">
        <v>47</v>
      </c>
      <c r="D5" s="8"/>
      <c r="E5" s="144"/>
      <c r="F5" s="205" t="s">
        <v>48</v>
      </c>
      <c r="G5" s="206"/>
      <c r="H5" s="219" t="s">
        <v>47</v>
      </c>
      <c r="I5" s="28"/>
      <c r="J5" s="28"/>
      <c r="K5" s="207" t="s">
        <v>71</v>
      </c>
      <c r="L5" s="206"/>
      <c r="M5" s="8" t="s">
        <v>47</v>
      </c>
      <c r="N5" s="210"/>
      <c r="O5" s="72"/>
      <c r="P5" s="72"/>
      <c r="Q5" s="202"/>
      <c r="R5" s="72"/>
      <c r="S5" s="72"/>
      <c r="T5" s="72"/>
      <c r="U5" s="72"/>
    </row>
    <row r="6" spans="1:21" ht="19">
      <c r="A6" s="227">
        <v>1</v>
      </c>
      <c r="B6" s="80" t="s">
        <v>52</v>
      </c>
      <c r="C6" s="209">
        <v>42.57</v>
      </c>
      <c r="D6" s="80">
        <v>9</v>
      </c>
      <c r="E6" s="144"/>
      <c r="F6" s="212">
        <v>21</v>
      </c>
      <c r="G6" s="214" t="s">
        <v>59</v>
      </c>
      <c r="H6" s="80">
        <v>36.380000000000003</v>
      </c>
      <c r="I6" s="80">
        <v>1</v>
      </c>
      <c r="J6" s="214"/>
      <c r="K6" s="224">
        <v>64</v>
      </c>
      <c r="L6" s="225" t="s">
        <v>111</v>
      </c>
      <c r="M6" s="80">
        <v>37.19</v>
      </c>
      <c r="N6" s="212">
        <v>1</v>
      </c>
      <c r="O6" s="72"/>
      <c r="P6" s="72"/>
      <c r="Q6" s="202"/>
      <c r="R6" s="72"/>
      <c r="S6" s="72"/>
      <c r="T6" s="72"/>
      <c r="U6" s="72"/>
    </row>
    <row r="7" spans="1:21" ht="19">
      <c r="A7" s="212">
        <v>2</v>
      </c>
      <c r="B7" s="80" t="s">
        <v>51</v>
      </c>
      <c r="C7" s="80">
        <v>34.19</v>
      </c>
      <c r="D7" s="221" t="s">
        <v>203</v>
      </c>
      <c r="E7" s="144"/>
      <c r="F7" s="212">
        <v>22</v>
      </c>
      <c r="G7" s="211" t="s">
        <v>109</v>
      </c>
      <c r="H7" s="80">
        <v>45.31</v>
      </c>
      <c r="I7" s="80">
        <v>3</v>
      </c>
      <c r="J7" s="214"/>
      <c r="K7" s="212">
        <v>5</v>
      </c>
      <c r="L7" s="220" t="s">
        <v>55</v>
      </c>
      <c r="M7" s="80">
        <v>39.19</v>
      </c>
      <c r="N7" s="80">
        <v>2</v>
      </c>
      <c r="O7" s="72"/>
      <c r="P7" s="72"/>
      <c r="Q7" s="202"/>
      <c r="R7" s="148"/>
      <c r="S7" s="148"/>
      <c r="T7" s="72"/>
      <c r="U7" s="72"/>
    </row>
    <row r="8" spans="1:21" ht="19">
      <c r="A8" s="212">
        <v>3</v>
      </c>
      <c r="B8" s="80" t="s">
        <v>53</v>
      </c>
      <c r="C8" s="80">
        <v>34.1</v>
      </c>
      <c r="D8" s="80">
        <v>4</v>
      </c>
      <c r="E8" s="144"/>
      <c r="F8" s="212">
        <v>23</v>
      </c>
      <c r="G8" s="226" t="s">
        <v>202</v>
      </c>
      <c r="H8" s="80">
        <v>42.59</v>
      </c>
      <c r="I8" s="80">
        <v>2</v>
      </c>
      <c r="J8" s="214"/>
      <c r="K8" s="214"/>
      <c r="L8" s="214"/>
      <c r="M8" s="214"/>
      <c r="N8" s="214"/>
      <c r="O8" s="72"/>
      <c r="P8" s="72"/>
      <c r="Q8" s="202"/>
      <c r="R8" s="72"/>
      <c r="S8" s="72"/>
      <c r="T8" s="72"/>
      <c r="U8" s="72"/>
    </row>
    <row r="9" spans="1:21" ht="19">
      <c r="A9" s="212">
        <v>4</v>
      </c>
      <c r="B9" s="80" t="s">
        <v>54</v>
      </c>
      <c r="C9" s="80">
        <v>34.119999999999997</v>
      </c>
      <c r="D9" s="80">
        <v>5</v>
      </c>
      <c r="E9" s="144"/>
      <c r="F9" s="213"/>
      <c r="G9" s="51"/>
      <c r="H9" s="52"/>
      <c r="I9" s="214"/>
      <c r="J9" s="214"/>
      <c r="K9" s="214"/>
      <c r="L9" s="214"/>
      <c r="M9" s="214"/>
      <c r="N9" s="214"/>
      <c r="O9" s="72"/>
      <c r="P9" s="72"/>
      <c r="Q9" s="202"/>
      <c r="R9" s="72"/>
      <c r="S9" s="72"/>
      <c r="T9" s="72"/>
      <c r="U9" s="72"/>
    </row>
    <row r="10" spans="1:21" ht="19">
      <c r="A10" s="212">
        <v>6</v>
      </c>
      <c r="B10" s="226" t="s">
        <v>56</v>
      </c>
      <c r="C10" s="80">
        <v>31.53</v>
      </c>
      <c r="D10" s="80">
        <v>2</v>
      </c>
      <c r="E10" s="144"/>
      <c r="F10" s="213"/>
      <c r="G10" s="215"/>
      <c r="H10" s="52"/>
      <c r="I10" s="28"/>
      <c r="J10" s="28"/>
      <c r="K10" s="28"/>
      <c r="L10" s="28"/>
      <c r="M10" s="28"/>
      <c r="N10" s="28"/>
      <c r="O10" s="72"/>
      <c r="P10" s="72"/>
      <c r="Q10" s="202"/>
      <c r="R10" s="72"/>
      <c r="S10" s="72"/>
      <c r="T10" s="72"/>
      <c r="U10" s="72"/>
    </row>
    <row r="11" spans="1:21" ht="19">
      <c r="A11" s="212">
        <v>7</v>
      </c>
      <c r="B11" s="228" t="s">
        <v>103</v>
      </c>
      <c r="C11" s="80">
        <v>35.43</v>
      </c>
      <c r="D11" s="80">
        <v>7</v>
      </c>
      <c r="E11" s="144"/>
      <c r="F11" s="213"/>
      <c r="G11" s="215"/>
      <c r="H11" s="52"/>
      <c r="I11" s="28"/>
      <c r="J11" s="28"/>
      <c r="K11" s="28"/>
      <c r="L11" s="28"/>
      <c r="M11" s="28"/>
      <c r="N11" s="28"/>
      <c r="O11" s="72"/>
      <c r="P11" s="72"/>
      <c r="Q11" s="202"/>
      <c r="R11" s="72"/>
      <c r="S11" s="72"/>
      <c r="T11" s="72"/>
      <c r="U11" s="72"/>
    </row>
    <row r="12" spans="1:21" ht="19">
      <c r="A12" s="216">
        <v>8</v>
      </c>
      <c r="B12" s="97" t="s">
        <v>57</v>
      </c>
      <c r="C12" s="229">
        <v>32.36</v>
      </c>
      <c r="D12" s="229">
        <v>3</v>
      </c>
      <c r="E12" s="144"/>
      <c r="F12" s="213"/>
      <c r="G12" s="215"/>
      <c r="H12" s="52"/>
      <c r="I12" s="28"/>
      <c r="J12" s="28"/>
      <c r="K12" s="28"/>
      <c r="L12" s="28"/>
      <c r="M12" s="28"/>
      <c r="N12" s="28"/>
      <c r="O12" s="72"/>
      <c r="P12" s="72"/>
      <c r="Q12" s="202"/>
      <c r="R12" s="72"/>
      <c r="S12" s="72"/>
      <c r="T12" s="72"/>
      <c r="U12" s="72"/>
    </row>
    <row r="13" spans="1:21" ht="19">
      <c r="A13" s="212">
        <v>9</v>
      </c>
      <c r="B13" s="97" t="s">
        <v>58</v>
      </c>
      <c r="C13" s="80">
        <v>31.53</v>
      </c>
      <c r="D13" s="80">
        <v>1</v>
      </c>
      <c r="E13" s="144"/>
      <c r="F13" s="213"/>
      <c r="G13" s="215"/>
      <c r="H13" s="52"/>
      <c r="I13" s="28"/>
      <c r="J13" s="208"/>
      <c r="K13" s="28"/>
      <c r="L13" s="28"/>
      <c r="M13" s="28"/>
      <c r="N13" s="28"/>
      <c r="O13" s="72"/>
      <c r="P13" s="72"/>
      <c r="Q13" s="202"/>
      <c r="R13" s="72"/>
      <c r="S13" s="72"/>
      <c r="T13" s="72"/>
      <c r="U13" s="72"/>
    </row>
    <row r="14" spans="1:21" ht="19">
      <c r="A14" s="212">
        <v>10</v>
      </c>
      <c r="B14" s="97" t="s">
        <v>167</v>
      </c>
      <c r="C14" s="80">
        <v>42.25</v>
      </c>
      <c r="D14" s="80">
        <v>8</v>
      </c>
      <c r="E14" s="28"/>
      <c r="F14" s="213"/>
      <c r="G14" s="28"/>
      <c r="H14" s="28"/>
      <c r="I14" s="28"/>
      <c r="J14" s="28"/>
      <c r="K14" s="217"/>
      <c r="L14" s="144"/>
      <c r="M14" s="144"/>
      <c r="N14" s="28"/>
      <c r="O14" s="72"/>
      <c r="P14" s="72"/>
      <c r="Q14" s="202"/>
      <c r="R14" s="72"/>
      <c r="S14" s="72"/>
      <c r="T14" s="72"/>
      <c r="U14" s="72"/>
    </row>
    <row r="15" spans="1:21" ht="19">
      <c r="A15" s="213"/>
      <c r="B15" s="223"/>
      <c r="C15" s="52"/>
      <c r="D15" s="52"/>
      <c r="E15" s="28"/>
      <c r="F15" s="213"/>
      <c r="G15" s="28"/>
      <c r="H15" s="28"/>
      <c r="I15" s="28"/>
      <c r="J15" s="28"/>
      <c r="K15" s="28"/>
      <c r="L15" s="28"/>
      <c r="M15" s="28"/>
      <c r="N15" s="28"/>
      <c r="O15" s="72"/>
      <c r="P15" s="72"/>
      <c r="Q15" s="202"/>
      <c r="R15" s="72"/>
      <c r="S15" s="72"/>
      <c r="T15" s="72"/>
      <c r="U15" s="72"/>
    </row>
    <row r="16" spans="1:21" ht="19">
      <c r="A16" s="28"/>
      <c r="B16" s="28"/>
      <c r="C16" s="28"/>
      <c r="D16" s="28"/>
      <c r="E16" s="28"/>
      <c r="F16" s="208"/>
      <c r="G16" s="28"/>
      <c r="H16" s="28"/>
      <c r="I16" s="28"/>
      <c r="J16" s="28"/>
      <c r="K16" s="28"/>
      <c r="L16" s="28"/>
      <c r="M16" s="28"/>
      <c r="N16" s="28"/>
      <c r="O16" s="72"/>
      <c r="P16" s="72"/>
      <c r="Q16" s="202"/>
      <c r="R16" s="72"/>
      <c r="S16" s="72"/>
      <c r="T16" s="72"/>
      <c r="U16" s="72"/>
    </row>
    <row r="17" spans="1:21" ht="19">
      <c r="A17" s="213"/>
      <c r="B17" s="52"/>
      <c r="C17" s="52"/>
      <c r="D17" s="52"/>
      <c r="E17" s="28"/>
      <c r="F17" s="5"/>
      <c r="G17" s="28"/>
      <c r="H17" s="28"/>
      <c r="I17" s="28"/>
      <c r="J17" s="5"/>
      <c r="K17" s="28"/>
      <c r="L17" s="28"/>
      <c r="M17" s="28"/>
      <c r="N17" s="28"/>
      <c r="O17" s="72"/>
      <c r="P17" s="72"/>
      <c r="Q17" s="202"/>
      <c r="R17" s="72"/>
      <c r="S17" s="72"/>
      <c r="T17" s="72"/>
      <c r="U17" s="72"/>
    </row>
    <row r="18" spans="1:21" ht="19">
      <c r="A18" s="213"/>
      <c r="B18" s="52"/>
      <c r="C18" s="52"/>
      <c r="D18" s="52"/>
      <c r="E18" s="28"/>
      <c r="F18" s="5"/>
      <c r="G18" s="28"/>
      <c r="H18" s="28"/>
      <c r="I18" s="28"/>
      <c r="J18" s="5"/>
      <c r="K18" s="28"/>
      <c r="L18" s="28"/>
      <c r="M18" s="28"/>
      <c r="N18" s="28"/>
      <c r="O18" s="72"/>
      <c r="P18" s="72"/>
      <c r="Q18" s="202"/>
      <c r="R18" s="72"/>
      <c r="S18" s="72"/>
      <c r="T18" s="72"/>
      <c r="U18" s="72"/>
    </row>
    <row r="19" spans="1:21" ht="19">
      <c r="A19" s="213"/>
      <c r="B19" s="52"/>
      <c r="C19" s="52"/>
      <c r="D19" s="52"/>
      <c r="E19" s="28"/>
      <c r="F19" s="5"/>
      <c r="G19" s="28"/>
      <c r="H19" s="28"/>
      <c r="I19" s="28"/>
      <c r="J19" s="5"/>
      <c r="K19" s="28"/>
      <c r="L19" s="28"/>
      <c r="M19" s="28"/>
      <c r="N19" s="28"/>
      <c r="O19" s="72"/>
      <c r="P19" s="72"/>
      <c r="Q19" s="202"/>
      <c r="R19" s="72"/>
      <c r="S19" s="72"/>
      <c r="T19" s="72"/>
      <c r="U19" s="72"/>
    </row>
    <row r="20" spans="1:21" ht="19">
      <c r="A20" s="213"/>
      <c r="B20" s="215"/>
      <c r="C20" s="52"/>
      <c r="D20" s="52"/>
      <c r="E20" s="28"/>
      <c r="F20" s="5"/>
      <c r="G20" s="28"/>
      <c r="H20" s="28"/>
      <c r="I20" s="28"/>
      <c r="J20" s="5"/>
      <c r="K20" s="28"/>
      <c r="L20" s="28"/>
      <c r="M20" s="28"/>
      <c r="N20" s="28"/>
      <c r="O20" s="72"/>
      <c r="P20" s="72"/>
      <c r="Q20" s="202"/>
      <c r="R20" s="72"/>
      <c r="S20" s="72"/>
      <c r="T20" s="72"/>
      <c r="U20" s="72"/>
    </row>
    <row r="21" spans="1:21" ht="19">
      <c r="A21" s="28"/>
      <c r="B21" s="28"/>
      <c r="C21" s="28"/>
      <c r="D21" s="28"/>
      <c r="E21" s="28"/>
      <c r="F21" s="28"/>
      <c r="G21" s="28"/>
      <c r="H21" s="28"/>
      <c r="I21" s="28"/>
      <c r="J21" s="5"/>
      <c r="K21" s="28"/>
      <c r="L21" s="28"/>
      <c r="M21" s="28"/>
      <c r="N21" s="28"/>
      <c r="O21" s="72"/>
      <c r="P21" s="72"/>
      <c r="Q21" s="202"/>
      <c r="R21" s="72"/>
      <c r="S21" s="72"/>
      <c r="T21" s="72"/>
      <c r="U21" s="72"/>
    </row>
    <row r="22" spans="1:21" ht="19">
      <c r="A22" s="218" t="s">
        <v>49</v>
      </c>
      <c r="B22" s="8"/>
      <c r="C22" s="219" t="s">
        <v>47</v>
      </c>
      <c r="D22" s="28"/>
      <c r="E22" s="28"/>
      <c r="F22" s="218" t="s">
        <v>50</v>
      </c>
      <c r="G22" s="8"/>
      <c r="H22" s="219" t="s">
        <v>47</v>
      </c>
      <c r="I22" s="28"/>
      <c r="J22" s="5"/>
      <c r="K22" s="207" t="s">
        <v>201</v>
      </c>
      <c r="L22" s="206"/>
      <c r="M22" s="219" t="s">
        <v>47</v>
      </c>
      <c r="N22" s="28"/>
      <c r="O22" s="72"/>
      <c r="P22" s="72"/>
      <c r="Q22" s="202"/>
      <c r="R22" s="72"/>
      <c r="S22" s="72"/>
      <c r="T22" s="72"/>
      <c r="U22" s="72"/>
    </row>
    <row r="23" spans="1:21" ht="19">
      <c r="A23" s="210">
        <v>31</v>
      </c>
      <c r="B23" s="222" t="s">
        <v>200</v>
      </c>
      <c r="C23" s="80">
        <v>44.25</v>
      </c>
      <c r="D23" s="80">
        <v>3</v>
      </c>
      <c r="E23" s="214"/>
      <c r="F23" s="212">
        <v>46</v>
      </c>
      <c r="G23" s="222" t="s">
        <v>199</v>
      </c>
      <c r="H23" s="80">
        <v>47.02</v>
      </c>
      <c r="I23" s="80">
        <v>1</v>
      </c>
      <c r="J23" s="223"/>
      <c r="K23" s="224">
        <v>41</v>
      </c>
      <c r="L23" s="97" t="s">
        <v>61</v>
      </c>
      <c r="M23" s="80">
        <v>45.02</v>
      </c>
      <c r="N23" s="80">
        <v>3</v>
      </c>
      <c r="O23" s="72"/>
      <c r="P23" s="72"/>
      <c r="Q23" s="202"/>
      <c r="R23" s="72"/>
      <c r="S23" s="72"/>
      <c r="T23" s="72"/>
      <c r="U23" s="72"/>
    </row>
    <row r="24" spans="1:21" ht="19">
      <c r="A24" s="210">
        <v>32</v>
      </c>
      <c r="B24" s="80" t="s">
        <v>60</v>
      </c>
      <c r="C24" s="80">
        <v>43.31</v>
      </c>
      <c r="D24" s="80">
        <v>2</v>
      </c>
      <c r="E24" s="214"/>
      <c r="F24" s="212">
        <v>47</v>
      </c>
      <c r="G24" s="80" t="s">
        <v>110</v>
      </c>
      <c r="H24" s="80" t="s">
        <v>198</v>
      </c>
      <c r="I24" s="80">
        <v>4</v>
      </c>
      <c r="J24" s="223"/>
      <c r="K24" s="224">
        <v>42</v>
      </c>
      <c r="L24" s="80" t="s">
        <v>62</v>
      </c>
      <c r="M24" s="80">
        <v>52.4</v>
      </c>
      <c r="N24" s="80">
        <v>4</v>
      </c>
      <c r="O24" s="72"/>
      <c r="P24" s="72"/>
      <c r="Q24" s="202"/>
      <c r="R24" s="72"/>
      <c r="S24" s="72"/>
      <c r="T24" s="72"/>
      <c r="U24" s="72"/>
    </row>
    <row r="25" spans="1:21" ht="19">
      <c r="A25" s="210">
        <v>34</v>
      </c>
      <c r="B25" s="80" t="s">
        <v>115</v>
      </c>
      <c r="C25" s="80">
        <v>37.47</v>
      </c>
      <c r="D25" s="80">
        <v>1</v>
      </c>
      <c r="E25" s="214"/>
      <c r="F25" s="212">
        <v>48</v>
      </c>
      <c r="G25" s="80" t="s">
        <v>99</v>
      </c>
      <c r="H25" s="80">
        <v>53.48</v>
      </c>
      <c r="I25" s="80">
        <v>3</v>
      </c>
      <c r="J25" s="223"/>
      <c r="K25" s="224">
        <v>45</v>
      </c>
      <c r="L25" s="80" t="s">
        <v>204</v>
      </c>
      <c r="M25" s="80">
        <v>54.3</v>
      </c>
      <c r="N25" s="80">
        <v>5</v>
      </c>
      <c r="O25" s="72"/>
      <c r="P25" s="72"/>
      <c r="Q25" s="202"/>
      <c r="R25" s="72"/>
      <c r="S25" s="72"/>
      <c r="T25" s="72"/>
      <c r="U25" s="72"/>
    </row>
    <row r="26" spans="1:21" ht="19">
      <c r="A26" s="28"/>
      <c r="B26" s="223"/>
      <c r="C26" s="214"/>
      <c r="D26" s="214"/>
      <c r="E26" s="214"/>
      <c r="F26" s="212">
        <v>49</v>
      </c>
      <c r="G26" s="80" t="s">
        <v>197</v>
      </c>
      <c r="H26" s="80">
        <v>47.5</v>
      </c>
      <c r="I26" s="80">
        <v>2</v>
      </c>
      <c r="J26" s="214"/>
      <c r="K26" s="224">
        <v>50</v>
      </c>
      <c r="L26" s="80" t="s">
        <v>75</v>
      </c>
      <c r="M26" s="80">
        <v>39.450000000000003</v>
      </c>
      <c r="N26" s="80">
        <v>1</v>
      </c>
      <c r="O26" s="72"/>
      <c r="P26" s="72"/>
      <c r="Q26" s="72"/>
      <c r="R26" s="72"/>
      <c r="S26" s="72"/>
      <c r="T26" s="72"/>
      <c r="U26" s="72"/>
    </row>
    <row r="27" spans="1:21" ht="19">
      <c r="A27" s="208"/>
      <c r="B27" s="215"/>
      <c r="C27" s="52"/>
      <c r="D27" s="214"/>
      <c r="E27" s="214"/>
      <c r="F27" s="52"/>
      <c r="G27" s="213"/>
      <c r="H27" s="52"/>
      <c r="I27" s="52"/>
      <c r="J27" s="214"/>
      <c r="K27" s="224">
        <v>54</v>
      </c>
      <c r="L27" s="97" t="s">
        <v>63</v>
      </c>
      <c r="M27" s="80">
        <v>42.51</v>
      </c>
      <c r="N27" s="80">
        <v>2</v>
      </c>
      <c r="O27" s="72"/>
      <c r="P27" s="72"/>
      <c r="Q27" s="72"/>
      <c r="R27" s="72"/>
      <c r="S27" s="72"/>
      <c r="T27" s="72"/>
      <c r="U27" s="72"/>
    </row>
    <row r="28" spans="1:21" ht="19">
      <c r="A28" s="208"/>
      <c r="B28" s="215"/>
      <c r="C28" s="52"/>
      <c r="D28" s="214"/>
      <c r="E28" s="214"/>
      <c r="F28" s="214"/>
      <c r="G28" s="214"/>
      <c r="H28" s="214"/>
      <c r="I28" s="214"/>
      <c r="J28" s="214"/>
      <c r="K28" s="52"/>
      <c r="L28" s="230"/>
      <c r="M28" s="52"/>
      <c r="N28" s="52"/>
      <c r="O28" s="72"/>
      <c r="P28" s="72"/>
      <c r="Q28" s="72"/>
      <c r="R28" s="72"/>
      <c r="S28" s="72"/>
      <c r="T28" s="72"/>
      <c r="U28" s="72"/>
    </row>
    <row r="29" spans="1:21" ht="19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51"/>
      <c r="N29" s="85"/>
      <c r="O29" s="85"/>
      <c r="P29" s="86"/>
      <c r="Q29" s="72"/>
      <c r="R29" s="72"/>
      <c r="S29" s="72"/>
      <c r="T29" s="72"/>
      <c r="U29" s="72"/>
    </row>
    <row r="30" spans="1:21" ht="19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93"/>
      <c r="N30" s="85"/>
      <c r="O30" s="72"/>
      <c r="P30" s="72"/>
      <c r="Q30" s="72"/>
      <c r="R30" s="148"/>
      <c r="S30" s="148"/>
      <c r="T30" s="148"/>
      <c r="U30" s="148"/>
    </row>
    <row r="31" spans="1:21">
      <c r="A31" s="72"/>
      <c r="B31" s="72"/>
      <c r="C31" s="72"/>
      <c r="D31" s="148"/>
      <c r="E31" s="148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>
      <c r="A32" s="72"/>
      <c r="B32" s="72"/>
      <c r="C32" s="148"/>
      <c r="D32" s="148"/>
      <c r="E32" s="148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>
      <c r="A33" s="72"/>
      <c r="B33" s="72"/>
      <c r="C33" s="148"/>
      <c r="D33" s="148"/>
      <c r="E33" s="148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148"/>
      <c r="S33" s="148"/>
      <c r="T33" s="148"/>
      <c r="U33" s="148"/>
    </row>
    <row r="34" spans="1:21">
      <c r="A34" s="72"/>
      <c r="B34" s="72"/>
      <c r="C34" s="148"/>
      <c r="D34" s="148"/>
      <c r="E34" s="148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>
      <c r="A35" s="72"/>
      <c r="B35" s="203"/>
      <c r="C35" s="148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>
      <c r="A36" s="72"/>
      <c r="B36" s="148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>
      <c r="A37" s="72"/>
      <c r="B37" s="148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>
      <c r="A38" s="72"/>
      <c r="B38" s="148"/>
      <c r="C38" s="72"/>
      <c r="D38" s="204"/>
      <c r="E38" s="204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SCHEDULE</vt:lpstr>
      <vt:lpstr>O50 Open</vt:lpstr>
      <vt:lpstr>O40 Men</vt:lpstr>
      <vt:lpstr>O40 Women</vt:lpstr>
      <vt:lpstr>Open Men</vt:lpstr>
      <vt:lpstr>Open Women</vt:lpstr>
      <vt:lpstr>Junior Men</vt:lpstr>
      <vt:lpstr>Over 10 Foot</vt:lpstr>
      <vt:lpstr>Technical</vt:lpstr>
      <vt:lpstr>Marathon</vt:lpstr>
      <vt:lpstr>SUP RESULTS</vt:lpstr>
      <vt:lpstr>'O40 Men'!Print_Area</vt:lpstr>
      <vt:lpstr>'O40 Women'!Print_Area</vt:lpstr>
      <vt:lpstr>'O50 Open'!Print_Area</vt:lpstr>
      <vt:lpstr>'Open Men'!Print_Area</vt:lpstr>
      <vt:lpstr>'Open Women'!Print_Area</vt:lpstr>
      <vt:lpstr>'Over 10 Foot'!Print_Area</vt:lpstr>
      <vt:lpstr>SCHEDULE!Print_Area</vt:lpstr>
      <vt:lpstr>'SUP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Claire</cp:lastModifiedBy>
  <cp:lastPrinted>2018-06-23T04:14:36Z</cp:lastPrinted>
  <dcterms:created xsi:type="dcterms:W3CDTF">2018-05-24T02:06:51Z</dcterms:created>
  <dcterms:modified xsi:type="dcterms:W3CDTF">2018-06-24T03:10:09Z</dcterms:modified>
</cp:coreProperties>
</file>