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 (Surfing NSW)/staff snsw/Events/2018 Complete Events/REGIONAL TITLES/SCHOOLS TITLES/South/Results/"/>
    </mc:Choice>
  </mc:AlternateContent>
  <bookViews>
    <workbookView xWindow="0" yWindow="460" windowWidth="28360" windowHeight="16340" activeTab="5" xr2:uid="{00000000-000D-0000-FFFF-FFFF00000000}"/>
  </bookViews>
  <sheets>
    <sheet name="Schedule" sheetId="5" r:id="rId1"/>
    <sheet name="Senior Boys" sheetId="1" r:id="rId2"/>
    <sheet name="Senior Girls" sheetId="3" r:id="rId3"/>
    <sheet name="Junior Boys" sheetId="2" r:id="rId4"/>
    <sheet name="Junior Girls" sheetId="4" r:id="rId5"/>
    <sheet name="Results" sheetId="6" r:id="rId6"/>
    <sheet name="Sheet1" sheetId="7" r:id="rId7"/>
  </sheets>
  <definedNames>
    <definedName name="_xlnm.Print_Area" localSheetId="3">'Junior Boys'!$A$1:$Y$78</definedName>
    <definedName name="_xlnm.Print_Area" localSheetId="4">'Junior Girls'!$A$1:$O$26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3" i="2" l="1"/>
  <c r="H62" i="2"/>
  <c r="H61" i="2"/>
  <c r="H54" i="2"/>
  <c r="H53" i="2"/>
  <c r="H51" i="2"/>
  <c r="M48" i="2"/>
  <c r="M47" i="2"/>
  <c r="M46" i="2"/>
  <c r="H44" i="2"/>
  <c r="H43" i="2"/>
  <c r="M41" i="2"/>
  <c r="H41" i="2"/>
  <c r="R40" i="2"/>
  <c r="M40" i="2"/>
  <c r="R39" i="2"/>
  <c r="M39" i="2"/>
  <c r="R38" i="2"/>
  <c r="R37" i="2"/>
  <c r="W36" i="2"/>
  <c r="W35" i="2"/>
  <c r="W34" i="2"/>
  <c r="M34" i="2"/>
  <c r="H34" i="2"/>
  <c r="W33" i="2"/>
  <c r="M33" i="2"/>
  <c r="R32" i="2"/>
  <c r="M32" i="2"/>
  <c r="H32" i="2"/>
  <c r="R31" i="2"/>
  <c r="H31" i="2"/>
  <c r="R30" i="2"/>
  <c r="R29" i="2"/>
  <c r="M27" i="2"/>
  <c r="M26" i="2"/>
  <c r="M25" i="2"/>
  <c r="H24" i="2"/>
  <c r="H23" i="2"/>
  <c r="H22" i="2"/>
  <c r="H21" i="2"/>
  <c r="H14" i="2"/>
  <c r="H13" i="2"/>
  <c r="H12" i="2"/>
  <c r="H11" i="2"/>
  <c r="H22" i="4"/>
  <c r="H21" i="4"/>
  <c r="M19" i="4"/>
  <c r="M18" i="4"/>
  <c r="M17" i="4"/>
  <c r="M16" i="4"/>
  <c r="H15" i="4"/>
  <c r="H14" i="4"/>
  <c r="H19" i="3"/>
  <c r="H18" i="3"/>
  <c r="M17" i="3"/>
  <c r="M16" i="3"/>
  <c r="M15" i="3"/>
  <c r="M14" i="3"/>
  <c r="H14" i="3"/>
  <c r="H13" i="3"/>
  <c r="H12" i="3"/>
  <c r="H64" i="1"/>
  <c r="H63" i="1"/>
  <c r="H62" i="1"/>
  <c r="H55" i="1"/>
  <c r="H54" i="1"/>
  <c r="H53" i="1"/>
  <c r="H52" i="1"/>
  <c r="M49" i="1"/>
  <c r="M48" i="1"/>
  <c r="M47" i="1"/>
  <c r="H45" i="1"/>
  <c r="H43" i="1"/>
  <c r="M42" i="1"/>
  <c r="H42" i="1"/>
  <c r="R41" i="1"/>
  <c r="M41" i="1"/>
  <c r="R40" i="1"/>
  <c r="M40" i="1"/>
  <c r="R39" i="1"/>
  <c r="R38" i="1"/>
  <c r="W37" i="1"/>
  <c r="W36" i="1"/>
  <c r="W35" i="1"/>
  <c r="M35" i="1"/>
  <c r="H35" i="1"/>
  <c r="W34" i="1"/>
  <c r="M34" i="1"/>
  <c r="H34" i="1"/>
  <c r="R33" i="1"/>
  <c r="M33" i="1"/>
  <c r="R32" i="1"/>
  <c r="H32" i="1"/>
  <c r="R31" i="1"/>
  <c r="R30" i="1"/>
  <c r="M28" i="1"/>
  <c r="M27" i="1"/>
  <c r="M26" i="1"/>
  <c r="H25" i="1"/>
  <c r="H24" i="1"/>
  <c r="H22" i="1"/>
  <c r="H15" i="1"/>
  <c r="H14" i="1"/>
  <c r="H13" i="1"/>
  <c r="H12" i="1"/>
  <c r="F42" i="6"/>
</calcChain>
</file>

<file path=xl/sharedStrings.xml><?xml version="1.0" encoding="utf-8"?>
<sst xmlns="http://schemas.openxmlformats.org/spreadsheetml/2006/main" count="974" uniqueCount="227">
  <si>
    <t>ROUND 1</t>
  </si>
  <si>
    <t xml:space="preserve">Heat Total </t>
  </si>
  <si>
    <t xml:space="preserve">Place </t>
  </si>
  <si>
    <t>Rd1 Ht1</t>
  </si>
  <si>
    <t>Red</t>
  </si>
  <si>
    <t>White</t>
  </si>
  <si>
    <t>ROUND 2</t>
  </si>
  <si>
    <t>Yellow</t>
  </si>
  <si>
    <t>Rd2 Ht 1</t>
  </si>
  <si>
    <t>Blue</t>
  </si>
  <si>
    <t>Rd1 Ht2</t>
  </si>
  <si>
    <t>Rd1 Ht3</t>
  </si>
  <si>
    <t>Rd2 Ht2</t>
  </si>
  <si>
    <t>Q-FINAL</t>
  </si>
  <si>
    <t>HEAT TOTAL</t>
  </si>
  <si>
    <t xml:space="preserve">PLACE  </t>
  </si>
  <si>
    <t>Rd3 Ht1</t>
  </si>
  <si>
    <t xml:space="preserve"> </t>
  </si>
  <si>
    <t>Rd1 Ht4</t>
  </si>
  <si>
    <t>SEMI FINALS</t>
  </si>
  <si>
    <t>Ht1</t>
  </si>
  <si>
    <t xml:space="preserve">Rd2 Ht3 </t>
  </si>
  <si>
    <t>Rd1 Ht5</t>
  </si>
  <si>
    <t xml:space="preserve">Rd3 Ht2 </t>
  </si>
  <si>
    <t>FINAL</t>
  </si>
  <si>
    <t>Ht2</t>
  </si>
  <si>
    <t>Rd1 Ht6</t>
  </si>
  <si>
    <t xml:space="preserve">Rd3 Ht3 </t>
  </si>
  <si>
    <t>Rd1 Ht7</t>
  </si>
  <si>
    <t xml:space="preserve">Rd3 Ht4 </t>
  </si>
  <si>
    <t>Rd1 Ht8</t>
  </si>
  <si>
    <t>Rd1 Ht9</t>
  </si>
  <si>
    <t>Rd1 Ht10</t>
  </si>
  <si>
    <t>Rd1 Ht11</t>
  </si>
  <si>
    <t>Rd1 Ht12</t>
  </si>
  <si>
    <t>Sydney Schools South region</t>
  </si>
  <si>
    <t>Senior Boys U19</t>
  </si>
  <si>
    <t>Jay Brown</t>
  </si>
  <si>
    <t>Zac Michael</t>
  </si>
  <si>
    <t>Tye Koolis</t>
  </si>
  <si>
    <t>Maxime Rayer</t>
  </si>
  <si>
    <t>Jake Olsen</t>
  </si>
  <si>
    <t>Connor Natoli</t>
  </si>
  <si>
    <t>Jules Lestner</t>
  </si>
  <si>
    <t>Max Felice</t>
  </si>
  <si>
    <t>Oliver Willmette</t>
  </si>
  <si>
    <t>Ethan Eshuys</t>
  </si>
  <si>
    <t>Eddie Sherb</t>
  </si>
  <si>
    <t>Lucas Bersot</t>
  </si>
  <si>
    <t>Luke Wedesweiler</t>
  </si>
  <si>
    <t>Flynn Marks</t>
  </si>
  <si>
    <t>Jack Mossman</t>
  </si>
  <si>
    <t>Riley Dixon</t>
  </si>
  <si>
    <t>Cooper Manion</t>
  </si>
  <si>
    <t>Riley Lee</t>
  </si>
  <si>
    <t>Finlay Padman</t>
  </si>
  <si>
    <t>Damon Foley</t>
  </si>
  <si>
    <t>Kye Macdonald</t>
  </si>
  <si>
    <t>Sam Hoffman</t>
  </si>
  <si>
    <t>Luca Durante</t>
  </si>
  <si>
    <t>Michael Faddy</t>
  </si>
  <si>
    <t>Josh Bousie</t>
  </si>
  <si>
    <t>Charlie Chegwidden</t>
  </si>
  <si>
    <t>Khava Black</t>
  </si>
  <si>
    <t>Max Inglis</t>
  </si>
  <si>
    <t>Corey goldbrough</t>
  </si>
  <si>
    <t>Noah Fishburn</t>
  </si>
  <si>
    <t>Callum Payne</t>
  </si>
  <si>
    <t>Jasper Welsh</t>
  </si>
  <si>
    <t>Jackson Detmold</t>
  </si>
  <si>
    <t>Ryan Redman</t>
  </si>
  <si>
    <t>Max Langford</t>
  </si>
  <si>
    <t>Zane killorn</t>
  </si>
  <si>
    <t>Robbie Ward</t>
  </si>
  <si>
    <t>James Doherty</t>
  </si>
  <si>
    <t>SEMI FINAL</t>
  </si>
  <si>
    <t>Rd2 Ht1</t>
  </si>
  <si>
    <t>Senior Girl U19</t>
  </si>
  <si>
    <t>Summer Halliwell-Quinn</t>
  </si>
  <si>
    <t>Laila Rich</t>
  </si>
  <si>
    <t>Charlotte Wilson</t>
  </si>
  <si>
    <t>Georgia Morrow</t>
  </si>
  <si>
    <t>Mia Clark</t>
  </si>
  <si>
    <t>Isabella Taviani</t>
  </si>
  <si>
    <t>Harriet hurst</t>
  </si>
  <si>
    <t>Tiahna Woodger</t>
  </si>
  <si>
    <t>Junior Girls U16</t>
  </si>
  <si>
    <t>April Davey</t>
  </si>
  <si>
    <t>Millie Kowaleczko</t>
  </si>
  <si>
    <t>Luana Rubbo-Galardo</t>
  </si>
  <si>
    <t>Neve Baber</t>
  </si>
  <si>
    <t>Maddi Smith</t>
  </si>
  <si>
    <t>Isobel Eshuys</t>
  </si>
  <si>
    <t>Sara Buick</t>
  </si>
  <si>
    <t>Elly Hollingsworth</t>
  </si>
  <si>
    <t>Junior Boys U16</t>
  </si>
  <si>
    <t>Grayson Hinrichs</t>
  </si>
  <si>
    <t>Jordy Turansky</t>
  </si>
  <si>
    <t>Koda Killorn</t>
  </si>
  <si>
    <t>Sam Cornock</t>
  </si>
  <si>
    <t>Luke Adam</t>
  </si>
  <si>
    <t>Kyle O'Sullivan</t>
  </si>
  <si>
    <t>Jarvis Earle</t>
  </si>
  <si>
    <t>Mateus Bersot</t>
  </si>
  <si>
    <t>Kalani Van De Polder</t>
  </si>
  <si>
    <t>Jack O'Brien</t>
  </si>
  <si>
    <t>Zach Byron</t>
  </si>
  <si>
    <t>Leo Lestner</t>
  </si>
  <si>
    <t>Flynn Houlihan</t>
  </si>
  <si>
    <t>Luca Bossher</t>
  </si>
  <si>
    <t>Ted Kowaleczko</t>
  </si>
  <si>
    <t>Holden Fadjukov</t>
  </si>
  <si>
    <t>Harry Fisher</t>
  </si>
  <si>
    <t>Sam Klimenko</t>
  </si>
  <si>
    <t>Josh Houlihan</t>
  </si>
  <si>
    <t>Nicola Clarens</t>
  </si>
  <si>
    <t>Dane Decoque</t>
  </si>
  <si>
    <t>Harper Stewart</t>
  </si>
  <si>
    <t>Jaya Wade</t>
  </si>
  <si>
    <t>Jackson Dennett</t>
  </si>
  <si>
    <t>William Kypreos</t>
  </si>
  <si>
    <t>Zac Yates</t>
  </si>
  <si>
    <t>Alec Durante</t>
  </si>
  <si>
    <t>Hugo Normand</t>
  </si>
  <si>
    <t>Deagan Krawchuk</t>
  </si>
  <si>
    <t>Jack Hobbs</t>
  </si>
  <si>
    <t>Cruz Mckee</t>
  </si>
  <si>
    <t>Alex Grassi</t>
  </si>
  <si>
    <t>Mitchel O'Laughlin</t>
  </si>
  <si>
    <t>Tom Bassett</t>
  </si>
  <si>
    <t>Bodhi Davids</t>
  </si>
  <si>
    <t>Angus Jones</t>
  </si>
  <si>
    <t>Running Schedule</t>
  </si>
  <si>
    <t>All HEAT TIMES = 15 minutes</t>
  </si>
  <si>
    <r>
      <t>7.15 check</t>
    </r>
    <r>
      <rPr>
        <sz val="14"/>
        <color theme="1"/>
        <rFont val="Calibri"/>
        <family val="2"/>
        <scheme val="minor"/>
      </rPr>
      <t>-in for 7.30 start</t>
    </r>
  </si>
  <si>
    <t xml:space="preserve"> Please note the event running schedule is ALWAYS subject to change</t>
  </si>
  <si>
    <t xml:space="preserve">First Heat of day check in at 7:15am for a 7:30am start </t>
  </si>
  <si>
    <t>2 Man heats will be a walk through, and the next heat will go straight out</t>
  </si>
  <si>
    <t xml:space="preserve">Event Hotline:  0458 247 212 </t>
  </si>
  <si>
    <t>Event Location  - Maroubra Beach</t>
  </si>
  <si>
    <t>Monday 21st May Junior Divisions</t>
  </si>
  <si>
    <t>Heat Number</t>
  </si>
  <si>
    <t>Sydney School Titles - South</t>
  </si>
  <si>
    <t>QUARTERS</t>
  </si>
  <si>
    <t xml:space="preserve">JUNIOR </t>
  </si>
  <si>
    <t xml:space="preserve">BOYS </t>
  </si>
  <si>
    <t>GIRLS</t>
  </si>
  <si>
    <t>JUNIOR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</si>
  <si>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</si>
  <si>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</si>
  <si>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</si>
  <si>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</si>
  <si>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</si>
  <si>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</si>
  <si>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</si>
  <si>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</si>
  <si>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</si>
  <si>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</si>
  <si>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</si>
  <si>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</si>
  <si>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SEMI</t>
  </si>
  <si>
    <t>Tuesday 22nd May Senior Divisions</t>
  </si>
  <si>
    <t>SENIOR</t>
  </si>
  <si>
    <t>BOYS</t>
  </si>
  <si>
    <t xml:space="preserve">SENIOR </t>
  </si>
  <si>
    <t>Kit Irving-Dent</t>
  </si>
  <si>
    <t>Nick Graham</t>
  </si>
  <si>
    <t>Claudia Kennedy</t>
  </si>
  <si>
    <t>Jacob Phillips</t>
  </si>
  <si>
    <t>Billy Handford</t>
  </si>
  <si>
    <t>Oscar Yealland</t>
  </si>
  <si>
    <t>Jackson De Lisle</t>
  </si>
  <si>
    <t>Lucy Graham</t>
  </si>
  <si>
    <t>Oliver Watson</t>
  </si>
  <si>
    <t>Rd2 Ht4</t>
  </si>
  <si>
    <t>Rd2 Ht5</t>
  </si>
  <si>
    <t>Rd2 Ht6</t>
  </si>
  <si>
    <t>Alexander Rumi</t>
  </si>
  <si>
    <t>N/S</t>
  </si>
  <si>
    <t>Shira Arakawa</t>
  </si>
  <si>
    <t>Noah Bailey</t>
  </si>
  <si>
    <t>Harriet Hurst</t>
  </si>
  <si>
    <t>Jnr Boys</t>
  </si>
  <si>
    <t>Kalani Van de Polder</t>
  </si>
  <si>
    <t>Jackson Dennet</t>
  </si>
  <si>
    <t>Holden Fajukov</t>
  </si>
  <si>
    <t>Jack O'brien</t>
  </si>
  <si>
    <t>Mitchel O'Loughlin</t>
  </si>
  <si>
    <t>Tom Basset</t>
  </si>
  <si>
    <t>Kirrawee High</t>
  </si>
  <si>
    <t>Champagnat Catholic College</t>
  </si>
  <si>
    <t>De La Salle Catholic College, Caringbah</t>
  </si>
  <si>
    <t>Int french school Maroubra</t>
  </si>
  <si>
    <t>Cronulla High</t>
  </si>
  <si>
    <t>Rose Bay Secondary</t>
  </si>
  <si>
    <t>Scots College</t>
  </si>
  <si>
    <t>Matraville High</t>
  </si>
  <si>
    <t>Marcellin College</t>
  </si>
  <si>
    <t>Snr Boys</t>
  </si>
  <si>
    <t>De La Salle, Cronulla</t>
  </si>
  <si>
    <t>Newington College</t>
  </si>
  <si>
    <t>Newington  College</t>
  </si>
  <si>
    <t>Woolooware High</t>
  </si>
  <si>
    <t xml:space="preserve">Kit Irving - Dent </t>
  </si>
  <si>
    <t>Alexender Rumi</t>
  </si>
  <si>
    <t xml:space="preserve">Finley Padman </t>
  </si>
  <si>
    <t xml:space="preserve">Charlie Chegwideen </t>
  </si>
  <si>
    <t xml:space="preserve">Oliver Willmette </t>
  </si>
  <si>
    <t>Ethan Eshhuys</t>
  </si>
  <si>
    <t>Zane Killorn</t>
  </si>
  <si>
    <t>Sam Hoffmann</t>
  </si>
  <si>
    <t>Corey Goldsbrough</t>
  </si>
  <si>
    <t>Jnr Girls</t>
  </si>
  <si>
    <t>Luana Ruboo Galardo</t>
  </si>
  <si>
    <t>Neve Barber</t>
  </si>
  <si>
    <t>St Catherines</t>
  </si>
  <si>
    <t>Randwick girls</t>
  </si>
  <si>
    <t>Snr Girls</t>
  </si>
  <si>
    <t>Summer Halliwell-quinn</t>
  </si>
  <si>
    <t>Laila Rish</t>
  </si>
  <si>
    <t>Taihna Woodger</t>
  </si>
  <si>
    <t>Brigidine Randwick</t>
  </si>
  <si>
    <t>OLMC Burraneer</t>
  </si>
  <si>
    <t>St Clares college</t>
  </si>
  <si>
    <t>OLMC, Burraneer</t>
  </si>
  <si>
    <t>Sam klimenko</t>
  </si>
  <si>
    <t>School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</si>
</sst>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7AB67"/>
        <bgColor indexed="64"/>
      </patternFill>
    </fill>
    <fill>
      <patternFill patternType="solid">
        <fgColor rgb="FFE5F48A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9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2" borderId="1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0" fontId="6" fillId="0" borderId="3" xfId="0" applyFont="1" applyBorder="1"/>
    <xf numFmtId="0" fontId="3" fillId="0" borderId="2" xfId="0" applyFont="1" applyBorder="1"/>
    <xf numFmtId="0" fontId="7" fillId="0" borderId="4" xfId="0" applyFont="1" applyBorder="1"/>
    <xf numFmtId="0" fontId="6" fillId="0" borderId="5" xfId="0" applyFont="1" applyBorder="1"/>
    <xf numFmtId="0" fontId="3" fillId="3" borderId="2" xfId="0" applyFont="1" applyFill="1" applyBorder="1"/>
    <xf numFmtId="16" fontId="6" fillId="0" borderId="0" xfId="0" applyNumberFormat="1" applyFont="1"/>
    <xf numFmtId="0" fontId="3" fillId="4" borderId="6" xfId="0" applyFont="1" applyFill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7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1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/>
    <xf numFmtId="0" fontId="6" fillId="5" borderId="1" xfId="0" applyFont="1" applyFill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5" fillId="0" borderId="2" xfId="0" applyFont="1" applyBorder="1"/>
    <xf numFmtId="0" fontId="8" fillId="0" borderId="2" xfId="0" applyFont="1" applyBorder="1"/>
    <xf numFmtId="0" fontId="5" fillId="6" borderId="6" xfId="0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2" fontId="8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7" borderId="6" xfId="0" applyFont="1" applyFill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6" xfId="0" applyFont="1" applyBorder="1"/>
    <xf numFmtId="2" fontId="8" fillId="0" borderId="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11" xfId="0" applyFont="1" applyBorder="1"/>
    <xf numFmtId="0" fontId="11" fillId="0" borderId="3" xfId="0" applyFont="1" applyBorder="1" applyAlignment="1">
      <alignment horizontal="left"/>
    </xf>
    <xf numFmtId="0" fontId="11" fillId="0" borderId="3" xfId="0" applyFont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8" fillId="0" borderId="11" xfId="0" applyFont="1" applyBorder="1" applyAlignment="1">
      <alignment horizontal="center"/>
    </xf>
    <xf numFmtId="0" fontId="11" fillId="0" borderId="8" xfId="0" applyFont="1" applyBorder="1"/>
    <xf numFmtId="0" fontId="11" fillId="0" borderId="2" xfId="0" applyFont="1" applyBorder="1" applyAlignment="1">
      <alignment horizontal="left"/>
    </xf>
    <xf numFmtId="0" fontId="11" fillId="0" borderId="9" xfId="0" applyFont="1" applyBorder="1"/>
    <xf numFmtId="0" fontId="11" fillId="0" borderId="10" xfId="0" applyFont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0" xfId="0" applyFont="1"/>
    <xf numFmtId="0" fontId="2" fillId="0" borderId="0" xfId="1" applyFont="1" applyFill="1" applyBorder="1"/>
    <xf numFmtId="0" fontId="0" fillId="0" borderId="0" xfId="0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7" xfId="0" applyFont="1" applyFill="1" applyBorder="1" applyAlignment="1">
      <alignment horizontal="left"/>
    </xf>
    <xf numFmtId="0" fontId="10" fillId="0" borderId="7" xfId="0" applyFont="1" applyFill="1" applyBorder="1"/>
    <xf numFmtId="0" fontId="0" fillId="0" borderId="2" xfId="0" applyFill="1" applyBorder="1"/>
    <xf numFmtId="0" fontId="1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3" borderId="0" xfId="0" applyFont="1" applyFill="1"/>
    <xf numFmtId="0" fontId="7" fillId="3" borderId="0" xfId="0" applyFont="1" applyFill="1"/>
    <xf numFmtId="0" fontId="7" fillId="8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10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2" xfId="0" applyFont="1" applyBorder="1" applyAlignment="1">
      <alignment horizontal="left"/>
    </xf>
    <xf numFmtId="0" fontId="1" fillId="0" borderId="0" xfId="1" applyFill="1" applyBorder="1"/>
    <xf numFmtId="0" fontId="1" fillId="0" borderId="0" xfId="1" applyFont="1" applyFill="1" applyBorder="1"/>
    <xf numFmtId="0" fontId="17" fillId="0" borderId="0" xfId="1" applyFont="1" applyFill="1" applyBorder="1"/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Fill="1" applyBorder="1"/>
    <xf numFmtId="0" fontId="7" fillId="0" borderId="2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Border="1"/>
    <xf numFmtId="0" fontId="1" fillId="15" borderId="2" xfId="1" applyFill="1" applyBorder="1"/>
    <xf numFmtId="0" fontId="0" fillId="13" borderId="2" xfId="1" applyFont="1" applyFill="1" applyBorder="1"/>
    <xf numFmtId="0" fontId="0" fillId="15" borderId="2" xfId="1" applyFont="1" applyFill="1" applyBorder="1"/>
    <xf numFmtId="0" fontId="0" fillId="16" borderId="0" xfId="0" applyFill="1" applyBorder="1"/>
    <xf numFmtId="0" fontId="0" fillId="15" borderId="2" xfId="0" applyFill="1" applyBorder="1"/>
    <xf numFmtId="0" fontId="0" fillId="17" borderId="2" xfId="0" applyFill="1" applyBorder="1"/>
    <xf numFmtId="0" fontId="1" fillId="18" borderId="2" xfId="1" applyFill="1" applyBorder="1"/>
    <xf numFmtId="0" fontId="1" fillId="19" borderId="2" xfId="1" applyFill="1" applyBorder="1"/>
    <xf numFmtId="0" fontId="0" fillId="18" borderId="2" xfId="0" applyFill="1" applyBorder="1"/>
    <xf numFmtId="0" fontId="0" fillId="13" borderId="2" xfId="0" applyFill="1" applyBorder="1"/>
    <xf numFmtId="0" fontId="0" fillId="20" borderId="2" xfId="0" applyFill="1" applyBorder="1"/>
    <xf numFmtId="0" fontId="1" fillId="17" borderId="2" xfId="1" applyFill="1" applyBorder="1"/>
    <xf numFmtId="0" fontId="0" fillId="17" borderId="2" xfId="0" applyFont="1" applyFill="1" applyBorder="1"/>
    <xf numFmtId="0" fontId="0" fillId="21" borderId="2" xfId="0" applyFill="1" applyBorder="1"/>
    <xf numFmtId="0" fontId="1" fillId="17" borderId="2" xfId="0" applyFont="1" applyFill="1" applyBorder="1"/>
    <xf numFmtId="0" fontId="18" fillId="0" borderId="2" xfId="0" applyFont="1" applyBorder="1"/>
    <xf numFmtId="0" fontId="0" fillId="3" borderId="2" xfId="0" applyFill="1" applyBorder="1"/>
    <xf numFmtId="0" fontId="0" fillId="0" borderId="2" xfId="1" applyFont="1" applyFill="1" applyBorder="1"/>
    <xf numFmtId="0" fontId="0" fillId="12" borderId="2" xfId="1" applyFont="1" applyFill="1" applyBorder="1"/>
    <xf numFmtId="0" fontId="1" fillId="21" borderId="2" xfId="1" applyFill="1" applyBorder="1"/>
    <xf numFmtId="0" fontId="0" fillId="19" borderId="2" xfId="0" applyFill="1" applyBorder="1"/>
    <xf numFmtId="0" fontId="0" fillId="22" borderId="2" xfId="0" applyFill="1" applyBorder="1"/>
    <xf numFmtId="0" fontId="0" fillId="23" borderId="2" xfId="0" applyFill="1" applyBorder="1"/>
    <xf numFmtId="0" fontId="0" fillId="23" borderId="2" xfId="0" applyFont="1" applyFill="1" applyBorder="1"/>
    <xf numFmtId="0" fontId="9" fillId="23" borderId="2" xfId="0" applyFont="1" applyFill="1" applyBorder="1"/>
    <xf numFmtId="0" fontId="9" fillId="24" borderId="2" xfId="1" applyFont="1" applyFill="1" applyBorder="1"/>
    <xf numFmtId="0" fontId="9" fillId="24" borderId="2" xfId="0" applyFont="1" applyFill="1" applyBorder="1"/>
    <xf numFmtId="0" fontId="1" fillId="20" borderId="2" xfId="1" applyFill="1" applyBorder="1"/>
    <xf numFmtId="0" fontId="0" fillId="24" borderId="2" xfId="0" applyFont="1" applyFill="1" applyBorder="1"/>
    <xf numFmtId="0" fontId="1" fillId="23" borderId="2" xfId="1" applyFill="1" applyBorder="1"/>
    <xf numFmtId="0" fontId="0" fillId="17" borderId="2" xfId="1" applyFont="1" applyFill="1" applyBorder="1"/>
    <xf numFmtId="0" fontId="1" fillId="25" borderId="2" xfId="1" applyFill="1" applyBorder="1"/>
    <xf numFmtId="0" fontId="1" fillId="22" borderId="2" xfId="1" applyFill="1" applyBorder="1"/>
    <xf numFmtId="0" fontId="1" fillId="16" borderId="2" xfId="1" applyFill="1" applyBorder="1"/>
    <xf numFmtId="0" fontId="1" fillId="23" borderId="1" xfId="1" applyFill="1" applyBorder="1"/>
    <xf numFmtId="0" fontId="0" fillId="0" borderId="1" xfId="0" applyBorder="1"/>
    <xf numFmtId="0" fontId="1" fillId="16" borderId="0" xfId="1" applyFill="1" applyBorder="1"/>
    <xf numFmtId="0" fontId="2" fillId="0" borderId="1" xfId="0" applyFont="1" applyBorder="1"/>
    <xf numFmtId="0" fontId="18" fillId="0" borderId="0" xfId="0" applyFont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14" borderId="1" xfId="1" applyFont="1" applyFill="1" applyBorder="1"/>
    <xf numFmtId="0" fontId="18" fillId="16" borderId="0" xfId="0" applyFont="1" applyFill="1" applyBorder="1"/>
    <xf numFmtId="0" fontId="0" fillId="16" borderId="0" xfId="0" applyFont="1" applyFill="1" applyBorder="1"/>
    <xf numFmtId="0" fontId="9" fillId="16" borderId="0" xfId="0" applyFont="1" applyFill="1" applyBorder="1"/>
    <xf numFmtId="0" fontId="3" fillId="3" borderId="0" xfId="0" applyFont="1" applyFill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workbookViewId="0">
      <selection activeCell="J4" sqref="J4"/>
    </sheetView>
  </sheetViews>
  <sheetFormatPr baseColWidth="10" defaultColWidth="11" defaultRowHeight="16" x14ac:dyDescent="0.2"/>
  <cols>
    <col min="1" max="1" width="16.6640625" customWidth="1"/>
    <col min="3" max="3" width="12.5" customWidth="1"/>
    <col min="4" max="4" width="12.33203125" customWidth="1"/>
    <col min="10" max="10" width="13.5" customWidth="1"/>
  </cols>
  <sheetData>
    <row r="1" spans="2:12" ht="31" x14ac:dyDescent="0.2">
      <c r="D1" s="89"/>
      <c r="E1" s="89"/>
      <c r="F1" s="89"/>
      <c r="G1" s="90" t="s">
        <v>142</v>
      </c>
      <c r="H1" s="91"/>
      <c r="I1" s="92"/>
      <c r="J1" s="92"/>
    </row>
    <row r="2" spans="2:12" x14ac:dyDescent="0.2">
      <c r="D2" s="89"/>
      <c r="E2" s="89"/>
      <c r="F2" s="89"/>
      <c r="G2" s="91"/>
      <c r="H2" s="91"/>
      <c r="I2" s="92"/>
      <c r="J2" s="92"/>
    </row>
    <row r="3" spans="2:12" ht="24" x14ac:dyDescent="0.2">
      <c r="D3" s="89"/>
      <c r="E3" s="89"/>
      <c r="F3" s="89"/>
      <c r="G3" s="93" t="s">
        <v>132</v>
      </c>
      <c r="H3" s="91"/>
      <c r="I3" s="92"/>
      <c r="J3" s="92"/>
    </row>
    <row r="4" spans="2:12" x14ac:dyDescent="0.2">
      <c r="D4" s="89"/>
      <c r="E4" s="89"/>
      <c r="F4" s="89"/>
      <c r="G4" s="91"/>
      <c r="H4" s="91"/>
      <c r="I4" s="92"/>
      <c r="J4" s="92"/>
    </row>
    <row r="5" spans="2:12" ht="19" x14ac:dyDescent="0.2">
      <c r="D5" s="89"/>
      <c r="E5" s="89"/>
      <c r="F5" s="89"/>
      <c r="G5" s="94" t="s">
        <v>133</v>
      </c>
      <c r="H5" s="91"/>
      <c r="I5" s="92"/>
      <c r="J5" s="92"/>
    </row>
    <row r="6" spans="2:12" x14ac:dyDescent="0.2">
      <c r="D6" s="89"/>
      <c r="E6" s="89"/>
      <c r="F6" s="89"/>
      <c r="G6" s="91"/>
      <c r="H6" s="91"/>
      <c r="I6" s="92"/>
      <c r="J6" s="92"/>
    </row>
    <row r="7" spans="2:12" ht="19" x14ac:dyDescent="0.2">
      <c r="D7" s="89"/>
      <c r="E7" s="194" t="s">
        <v>139</v>
      </c>
      <c r="F7" s="194"/>
      <c r="G7" s="194"/>
      <c r="H7" s="194"/>
      <c r="I7" s="194"/>
      <c r="J7" s="95"/>
    </row>
    <row r="8" spans="2:12" ht="19" x14ac:dyDescent="0.2">
      <c r="D8" s="89"/>
      <c r="E8" s="89"/>
      <c r="F8" s="89"/>
      <c r="G8" s="96" t="s">
        <v>134</v>
      </c>
      <c r="H8" s="97"/>
      <c r="I8" s="95"/>
      <c r="J8" s="95"/>
    </row>
    <row r="9" spans="2:12" ht="19" x14ac:dyDescent="0.2">
      <c r="D9" s="89"/>
      <c r="E9" s="89"/>
      <c r="F9" s="89"/>
      <c r="G9" s="98" t="s">
        <v>135</v>
      </c>
      <c r="H9" s="91"/>
      <c r="I9" s="92"/>
      <c r="J9" s="92"/>
    </row>
    <row r="10" spans="2:12" ht="19" x14ac:dyDescent="0.2">
      <c r="D10" s="89"/>
      <c r="E10" s="89"/>
      <c r="F10" s="89"/>
      <c r="G10" s="99" t="s">
        <v>136</v>
      </c>
      <c r="H10" s="100"/>
      <c r="I10" s="101"/>
      <c r="J10" s="102"/>
    </row>
    <row r="11" spans="2:12" x14ac:dyDescent="0.2">
      <c r="D11" s="89"/>
      <c r="E11" s="89"/>
      <c r="F11" s="89"/>
      <c r="G11" s="91" t="s">
        <v>137</v>
      </c>
      <c r="H11" s="91"/>
      <c r="I11" s="103"/>
      <c r="J11" s="103"/>
    </row>
    <row r="12" spans="2:12" x14ac:dyDescent="0.2">
      <c r="D12" s="89"/>
      <c r="E12" s="89"/>
      <c r="F12" s="104"/>
      <c r="G12" s="105" t="s">
        <v>138</v>
      </c>
      <c r="H12" s="105"/>
      <c r="I12" s="106"/>
      <c r="J12" s="103"/>
    </row>
    <row r="13" spans="2:12" ht="19" x14ac:dyDescent="0.25">
      <c r="B13" s="7"/>
      <c r="C13" s="7"/>
      <c r="D13" s="7"/>
      <c r="E13" s="7"/>
      <c r="F13" s="7"/>
      <c r="G13" s="7"/>
    </row>
    <row r="14" spans="2:12" ht="19" x14ac:dyDescent="0.25">
      <c r="B14" s="107" t="s">
        <v>140</v>
      </c>
      <c r="C14" s="108"/>
      <c r="D14" s="108"/>
      <c r="E14" s="7"/>
      <c r="F14" s="7"/>
      <c r="G14" s="6"/>
      <c r="H14" s="116" t="s">
        <v>161</v>
      </c>
      <c r="I14" s="117"/>
      <c r="J14" s="117"/>
      <c r="K14" s="112"/>
      <c r="L14" s="112"/>
    </row>
    <row r="15" spans="2:12" ht="19" x14ac:dyDescent="0.25">
      <c r="B15" s="1" t="s">
        <v>141</v>
      </c>
      <c r="C15" s="7"/>
      <c r="D15" s="7"/>
      <c r="E15" s="7"/>
      <c r="F15" s="7"/>
      <c r="G15" s="7"/>
      <c r="H15" s="111" t="s">
        <v>141</v>
      </c>
      <c r="I15" s="112"/>
      <c r="J15" s="112"/>
      <c r="K15" s="112"/>
      <c r="L15" s="112"/>
    </row>
    <row r="16" spans="2:12" ht="19" x14ac:dyDescent="0.25">
      <c r="B16" s="1">
        <v>1</v>
      </c>
      <c r="C16" s="109" t="s">
        <v>144</v>
      </c>
      <c r="D16" s="109" t="s">
        <v>145</v>
      </c>
      <c r="E16" s="109" t="s">
        <v>0</v>
      </c>
      <c r="F16" s="109" t="s">
        <v>148</v>
      </c>
      <c r="G16" s="7"/>
      <c r="H16" s="113">
        <v>1</v>
      </c>
      <c r="I16" s="115" t="s">
        <v>162</v>
      </c>
      <c r="J16" s="115" t="s">
        <v>163</v>
      </c>
      <c r="K16" s="115" t="s">
        <v>0</v>
      </c>
      <c r="L16" s="115" t="s">
        <v>148</v>
      </c>
    </row>
    <row r="17" spans="2:12" ht="19" x14ac:dyDescent="0.25">
      <c r="B17" s="1">
        <v>2</v>
      </c>
      <c r="C17" s="109" t="s">
        <v>144</v>
      </c>
      <c r="D17" s="109" t="s">
        <v>145</v>
      </c>
      <c r="E17" s="109" t="s">
        <v>0</v>
      </c>
      <c r="F17" s="109" t="s">
        <v>149</v>
      </c>
      <c r="G17" s="7"/>
      <c r="H17" s="113">
        <v>2</v>
      </c>
      <c r="I17" s="115" t="s">
        <v>164</v>
      </c>
      <c r="J17" s="115" t="s">
        <v>163</v>
      </c>
      <c r="K17" s="115" t="s">
        <v>0</v>
      </c>
      <c r="L17" s="115" t="s">
        <v>149</v>
      </c>
    </row>
    <row r="18" spans="2:12" ht="19" x14ac:dyDescent="0.25">
      <c r="B18" s="1">
        <v>3</v>
      </c>
      <c r="C18" s="109" t="s">
        <v>144</v>
      </c>
      <c r="D18" s="109" t="s">
        <v>145</v>
      </c>
      <c r="E18" s="109" t="s">
        <v>0</v>
      </c>
      <c r="F18" s="109" t="s">
        <v>150</v>
      </c>
      <c r="G18" s="7"/>
      <c r="H18" s="113">
        <v>3</v>
      </c>
      <c r="I18" s="115" t="s">
        <v>162</v>
      </c>
      <c r="J18" s="115" t="s">
        <v>163</v>
      </c>
      <c r="K18" s="115" t="s">
        <v>0</v>
      </c>
      <c r="L18" s="115" t="s">
        <v>150</v>
      </c>
    </row>
    <row r="19" spans="2:12" ht="19" x14ac:dyDescent="0.25">
      <c r="B19" s="1">
        <v>4</v>
      </c>
      <c r="C19" s="109" t="s">
        <v>144</v>
      </c>
      <c r="D19" s="109" t="s">
        <v>145</v>
      </c>
      <c r="E19" s="109" t="s">
        <v>0</v>
      </c>
      <c r="F19" s="109" t="s">
        <v>151</v>
      </c>
      <c r="G19" s="7"/>
      <c r="H19" s="113">
        <v>4</v>
      </c>
      <c r="I19" s="115" t="s">
        <v>164</v>
      </c>
      <c r="J19" s="115" t="s">
        <v>163</v>
      </c>
      <c r="K19" s="115" t="s">
        <v>0</v>
      </c>
      <c r="L19" s="115" t="s">
        <v>151</v>
      </c>
    </row>
    <row r="20" spans="2:12" ht="19" x14ac:dyDescent="0.25">
      <c r="B20" s="1">
        <v>5</v>
      </c>
      <c r="C20" s="109" t="s">
        <v>144</v>
      </c>
      <c r="D20" s="109" t="s">
        <v>145</v>
      </c>
      <c r="E20" s="109" t="s">
        <v>0</v>
      </c>
      <c r="F20" s="109" t="s">
        <v>152</v>
      </c>
      <c r="G20" s="7"/>
      <c r="H20" s="113">
        <v>5</v>
      </c>
      <c r="I20" s="115" t="s">
        <v>162</v>
      </c>
      <c r="J20" s="115" t="s">
        <v>163</v>
      </c>
      <c r="K20" s="115" t="s">
        <v>0</v>
      </c>
      <c r="L20" s="115" t="s">
        <v>152</v>
      </c>
    </row>
    <row r="21" spans="2:12" ht="19" x14ac:dyDescent="0.25">
      <c r="B21" s="1">
        <v>6</v>
      </c>
      <c r="C21" s="109" t="s">
        <v>144</v>
      </c>
      <c r="D21" s="109" t="s">
        <v>145</v>
      </c>
      <c r="E21" s="109" t="s">
        <v>0</v>
      </c>
      <c r="F21" s="109" t="s">
        <v>153</v>
      </c>
      <c r="G21" s="7"/>
      <c r="H21" s="113">
        <v>6</v>
      </c>
      <c r="I21" s="115" t="s">
        <v>164</v>
      </c>
      <c r="J21" s="115" t="s">
        <v>163</v>
      </c>
      <c r="K21" s="115" t="s">
        <v>0</v>
      </c>
      <c r="L21" s="115" t="s">
        <v>153</v>
      </c>
    </row>
    <row r="22" spans="2:12" ht="19" x14ac:dyDescent="0.25">
      <c r="B22" s="1">
        <v>7</v>
      </c>
      <c r="C22" s="109" t="s">
        <v>144</v>
      </c>
      <c r="D22" s="109" t="s">
        <v>145</v>
      </c>
      <c r="E22" s="109" t="s">
        <v>0</v>
      </c>
      <c r="F22" s="109" t="s">
        <v>154</v>
      </c>
      <c r="G22" s="7"/>
      <c r="H22" s="113">
        <v>7</v>
      </c>
      <c r="I22" s="115" t="s">
        <v>162</v>
      </c>
      <c r="J22" s="115" t="s">
        <v>163</v>
      </c>
      <c r="K22" s="115" t="s">
        <v>0</v>
      </c>
      <c r="L22" s="115" t="s">
        <v>154</v>
      </c>
    </row>
    <row r="23" spans="2:12" ht="19" x14ac:dyDescent="0.25">
      <c r="B23" s="1">
        <v>8</v>
      </c>
      <c r="C23" s="109" t="s">
        <v>144</v>
      </c>
      <c r="D23" s="109" t="s">
        <v>145</v>
      </c>
      <c r="E23" s="109" t="s">
        <v>0</v>
      </c>
      <c r="F23" s="109" t="s">
        <v>155</v>
      </c>
      <c r="G23" s="7"/>
      <c r="H23" s="113">
        <v>8</v>
      </c>
      <c r="I23" s="115" t="s">
        <v>164</v>
      </c>
      <c r="J23" s="115" t="s">
        <v>163</v>
      </c>
      <c r="K23" s="115" t="s">
        <v>0</v>
      </c>
      <c r="L23" s="115" t="s">
        <v>155</v>
      </c>
    </row>
    <row r="24" spans="2:12" ht="19" x14ac:dyDescent="0.25">
      <c r="B24" s="1">
        <v>9</v>
      </c>
      <c r="C24" s="109" t="s">
        <v>144</v>
      </c>
      <c r="D24" s="109" t="s">
        <v>145</v>
      </c>
      <c r="E24" s="109" t="s">
        <v>0</v>
      </c>
      <c r="F24" s="109" t="s">
        <v>156</v>
      </c>
      <c r="G24" s="7"/>
      <c r="H24" s="113">
        <v>9</v>
      </c>
      <c r="I24" s="115" t="s">
        <v>162</v>
      </c>
      <c r="J24" s="115" t="s">
        <v>163</v>
      </c>
      <c r="K24" s="115" t="s">
        <v>0</v>
      </c>
      <c r="L24" s="115" t="s">
        <v>156</v>
      </c>
    </row>
    <row r="25" spans="2:12" ht="19" x14ac:dyDescent="0.25">
      <c r="B25" s="1">
        <v>10</v>
      </c>
      <c r="C25" s="109" t="s">
        <v>144</v>
      </c>
      <c r="D25" s="109" t="s">
        <v>145</v>
      </c>
      <c r="E25" s="109" t="s">
        <v>0</v>
      </c>
      <c r="F25" s="109" t="s">
        <v>157</v>
      </c>
      <c r="G25" s="7"/>
      <c r="H25" s="113">
        <v>10</v>
      </c>
      <c r="I25" s="115" t="s">
        <v>164</v>
      </c>
      <c r="J25" s="115" t="s">
        <v>163</v>
      </c>
      <c r="K25" s="115" t="s">
        <v>0</v>
      </c>
      <c r="L25" s="115" t="s">
        <v>157</v>
      </c>
    </row>
    <row r="26" spans="2:12" ht="19" x14ac:dyDescent="0.25">
      <c r="B26" s="1">
        <v>11</v>
      </c>
      <c r="C26" s="109" t="s">
        <v>144</v>
      </c>
      <c r="D26" s="109" t="s">
        <v>145</v>
      </c>
      <c r="E26" s="109" t="s">
        <v>0</v>
      </c>
      <c r="F26" s="109" t="s">
        <v>158</v>
      </c>
      <c r="G26" s="7"/>
      <c r="H26" s="113">
        <v>11</v>
      </c>
      <c r="I26" s="115" t="s">
        <v>162</v>
      </c>
      <c r="J26" s="115" t="s">
        <v>163</v>
      </c>
      <c r="K26" s="115" t="s">
        <v>0</v>
      </c>
      <c r="L26" s="115" t="s">
        <v>158</v>
      </c>
    </row>
    <row r="27" spans="2:12" ht="19" x14ac:dyDescent="0.25">
      <c r="B27" s="1">
        <v>12</v>
      </c>
      <c r="C27" s="109" t="s">
        <v>144</v>
      </c>
      <c r="D27" s="109" t="s">
        <v>145</v>
      </c>
      <c r="E27" s="109" t="s">
        <v>0</v>
      </c>
      <c r="F27" s="109" t="s">
        <v>159</v>
      </c>
      <c r="G27" s="7"/>
      <c r="H27" s="113">
        <v>12</v>
      </c>
      <c r="I27" s="115" t="s">
        <v>164</v>
      </c>
      <c r="J27" s="115" t="s">
        <v>163</v>
      </c>
      <c r="K27" s="115" t="s">
        <v>0</v>
      </c>
      <c r="L27" s="115" t="s">
        <v>159</v>
      </c>
    </row>
    <row r="28" spans="2:12" ht="19" x14ac:dyDescent="0.25">
      <c r="B28" s="1">
        <v>13</v>
      </c>
      <c r="C28" s="110" t="s">
        <v>144</v>
      </c>
      <c r="D28" s="110" t="s">
        <v>146</v>
      </c>
      <c r="E28" s="110" t="s">
        <v>0</v>
      </c>
      <c r="F28" s="110" t="s">
        <v>148</v>
      </c>
      <c r="G28" s="7"/>
      <c r="H28" s="113">
        <v>13</v>
      </c>
      <c r="I28" s="114" t="s">
        <v>162</v>
      </c>
      <c r="J28" s="114" t="s">
        <v>146</v>
      </c>
      <c r="K28" s="114" t="s">
        <v>0</v>
      </c>
      <c r="L28" s="114" t="s">
        <v>148</v>
      </c>
    </row>
    <row r="29" spans="2:12" ht="19" x14ac:dyDescent="0.25">
      <c r="B29" s="1">
        <v>14</v>
      </c>
      <c r="C29" s="110" t="s">
        <v>144</v>
      </c>
      <c r="D29" s="110" t="s">
        <v>146</v>
      </c>
      <c r="E29" s="110" t="s">
        <v>0</v>
      </c>
      <c r="F29" s="110" t="s">
        <v>149</v>
      </c>
      <c r="G29" s="7"/>
      <c r="H29" s="113">
        <v>14</v>
      </c>
      <c r="I29" s="114" t="s">
        <v>162</v>
      </c>
      <c r="J29" s="114" t="s">
        <v>146</v>
      </c>
      <c r="K29" s="114" t="s">
        <v>0</v>
      </c>
      <c r="L29" s="114" t="s">
        <v>149</v>
      </c>
    </row>
    <row r="30" spans="2:12" ht="19" x14ac:dyDescent="0.25">
      <c r="B30" s="1">
        <v>15</v>
      </c>
      <c r="C30" s="110" t="s">
        <v>144</v>
      </c>
      <c r="D30" s="110" t="s">
        <v>146</v>
      </c>
      <c r="E30" s="110" t="s">
        <v>0</v>
      </c>
      <c r="F30" s="110" t="s">
        <v>150</v>
      </c>
      <c r="G30" s="7"/>
      <c r="H30" s="113">
        <v>15</v>
      </c>
      <c r="I30" s="114" t="s">
        <v>162</v>
      </c>
      <c r="J30" s="114" t="s">
        <v>146</v>
      </c>
      <c r="K30" s="114" t="s">
        <v>0</v>
      </c>
      <c r="L30" s="114" t="s">
        <v>150</v>
      </c>
    </row>
    <row r="31" spans="2:12" ht="19" x14ac:dyDescent="0.25">
      <c r="B31" s="1">
        <v>16</v>
      </c>
      <c r="C31" s="109" t="s">
        <v>147</v>
      </c>
      <c r="D31" s="109" t="s">
        <v>145</v>
      </c>
      <c r="E31" s="109" t="s">
        <v>6</v>
      </c>
      <c r="F31" s="109" t="s">
        <v>148</v>
      </c>
      <c r="G31" s="7"/>
      <c r="H31" s="113">
        <v>16</v>
      </c>
      <c r="I31" s="115" t="s">
        <v>164</v>
      </c>
      <c r="J31" s="115" t="s">
        <v>163</v>
      </c>
      <c r="K31" s="115" t="s">
        <v>6</v>
      </c>
      <c r="L31" s="115" t="s">
        <v>148</v>
      </c>
    </row>
    <row r="32" spans="2:12" ht="19" x14ac:dyDescent="0.25">
      <c r="B32" s="1">
        <v>17</v>
      </c>
      <c r="C32" s="109" t="s">
        <v>147</v>
      </c>
      <c r="D32" s="109" t="s">
        <v>145</v>
      </c>
      <c r="E32" s="109" t="s">
        <v>6</v>
      </c>
      <c r="F32" s="109" t="s">
        <v>149</v>
      </c>
      <c r="G32" s="7"/>
      <c r="H32" s="113">
        <v>17</v>
      </c>
      <c r="I32" s="115" t="s">
        <v>164</v>
      </c>
      <c r="J32" s="115" t="s">
        <v>163</v>
      </c>
      <c r="K32" s="115" t="s">
        <v>6</v>
      </c>
      <c r="L32" s="115" t="s">
        <v>149</v>
      </c>
    </row>
    <row r="33" spans="1:12" ht="19" x14ac:dyDescent="0.25">
      <c r="B33" s="1">
        <v>18</v>
      </c>
      <c r="C33" s="109" t="s">
        <v>147</v>
      </c>
      <c r="D33" s="109" t="s">
        <v>145</v>
      </c>
      <c r="E33" s="109" t="s">
        <v>6</v>
      </c>
      <c r="F33" s="109" t="s">
        <v>150</v>
      </c>
      <c r="G33" s="7"/>
      <c r="H33" s="113">
        <v>18</v>
      </c>
      <c r="I33" s="115" t="s">
        <v>164</v>
      </c>
      <c r="J33" s="115" t="s">
        <v>163</v>
      </c>
      <c r="K33" s="115" t="s">
        <v>6</v>
      </c>
      <c r="L33" s="115" t="s">
        <v>150</v>
      </c>
    </row>
    <row r="34" spans="1:12" ht="19" x14ac:dyDescent="0.25">
      <c r="B34" s="1">
        <v>19</v>
      </c>
      <c r="C34" s="109" t="s">
        <v>147</v>
      </c>
      <c r="D34" s="109" t="s">
        <v>145</v>
      </c>
      <c r="E34" s="109" t="s">
        <v>6</v>
      </c>
      <c r="F34" s="109" t="s">
        <v>151</v>
      </c>
      <c r="G34" s="7"/>
      <c r="H34" s="113">
        <v>19</v>
      </c>
      <c r="I34" s="115" t="s">
        <v>164</v>
      </c>
      <c r="J34" s="115" t="s">
        <v>163</v>
      </c>
      <c r="K34" s="115" t="s">
        <v>6</v>
      </c>
      <c r="L34" s="115" t="s">
        <v>151</v>
      </c>
    </row>
    <row r="35" spans="1:12" ht="19" x14ac:dyDescent="0.25">
      <c r="B35" s="1">
        <v>20</v>
      </c>
      <c r="C35" s="109" t="s">
        <v>147</v>
      </c>
      <c r="D35" s="109" t="s">
        <v>145</v>
      </c>
      <c r="E35" s="109" t="s">
        <v>6</v>
      </c>
      <c r="F35" s="109" t="s">
        <v>152</v>
      </c>
      <c r="G35" s="7"/>
      <c r="H35" s="113">
        <v>20</v>
      </c>
      <c r="I35" s="115" t="s">
        <v>164</v>
      </c>
      <c r="J35" s="115" t="s">
        <v>163</v>
      </c>
      <c r="K35" s="115" t="s">
        <v>6</v>
      </c>
      <c r="L35" s="115" t="s">
        <v>152</v>
      </c>
    </row>
    <row r="36" spans="1:12" ht="19" x14ac:dyDescent="0.25">
      <c r="B36" s="1">
        <v>21</v>
      </c>
      <c r="C36" s="109" t="s">
        <v>147</v>
      </c>
      <c r="D36" s="109" t="s">
        <v>145</v>
      </c>
      <c r="E36" s="109" t="s">
        <v>6</v>
      </c>
      <c r="F36" s="109" t="s">
        <v>153</v>
      </c>
      <c r="G36" s="7"/>
      <c r="H36" s="113">
        <v>21</v>
      </c>
      <c r="I36" s="115" t="s">
        <v>164</v>
      </c>
      <c r="J36" s="115" t="s">
        <v>163</v>
      </c>
      <c r="K36" s="115" t="s">
        <v>6</v>
      </c>
      <c r="L36" s="115" t="s">
        <v>153</v>
      </c>
    </row>
    <row r="37" spans="1:12" ht="19" x14ac:dyDescent="0.25">
      <c r="B37" s="1">
        <v>22</v>
      </c>
      <c r="C37" s="109" t="s">
        <v>147</v>
      </c>
      <c r="D37" s="109" t="s">
        <v>145</v>
      </c>
      <c r="E37" s="109" t="s">
        <v>143</v>
      </c>
      <c r="F37" s="109" t="s">
        <v>148</v>
      </c>
      <c r="G37" s="7"/>
      <c r="H37" s="113">
        <v>22</v>
      </c>
      <c r="I37" s="115" t="s">
        <v>164</v>
      </c>
      <c r="J37" s="115" t="s">
        <v>163</v>
      </c>
      <c r="K37" s="115" t="s">
        <v>143</v>
      </c>
      <c r="L37" s="115" t="s">
        <v>148</v>
      </c>
    </row>
    <row r="38" spans="1:12" ht="19" x14ac:dyDescent="0.25">
      <c r="B38" s="1">
        <v>23</v>
      </c>
      <c r="C38" s="109" t="s">
        <v>147</v>
      </c>
      <c r="D38" s="109" t="s">
        <v>145</v>
      </c>
      <c r="E38" s="109" t="s">
        <v>143</v>
      </c>
      <c r="F38" s="109" t="s">
        <v>149</v>
      </c>
      <c r="G38" s="7"/>
      <c r="H38" s="113">
        <v>23</v>
      </c>
      <c r="I38" s="115" t="s">
        <v>164</v>
      </c>
      <c r="J38" s="115" t="s">
        <v>163</v>
      </c>
      <c r="K38" s="115" t="s">
        <v>143</v>
      </c>
      <c r="L38" s="115" t="s">
        <v>149</v>
      </c>
    </row>
    <row r="39" spans="1:12" ht="19" x14ac:dyDescent="0.25">
      <c r="B39" s="1">
        <v>24</v>
      </c>
      <c r="C39" s="109" t="s">
        <v>147</v>
      </c>
      <c r="D39" s="109" t="s">
        <v>145</v>
      </c>
      <c r="E39" s="109" t="s">
        <v>143</v>
      </c>
      <c r="F39" s="109" t="s">
        <v>150</v>
      </c>
      <c r="G39" s="7"/>
      <c r="H39" s="113">
        <v>24</v>
      </c>
      <c r="I39" s="115" t="s">
        <v>164</v>
      </c>
      <c r="J39" s="115" t="s">
        <v>163</v>
      </c>
      <c r="K39" s="115" t="s">
        <v>143</v>
      </c>
      <c r="L39" s="115" t="s">
        <v>150</v>
      </c>
    </row>
    <row r="40" spans="1:12" ht="19" x14ac:dyDescent="0.25">
      <c r="B40" s="1">
        <v>25</v>
      </c>
      <c r="C40" s="109" t="s">
        <v>147</v>
      </c>
      <c r="D40" s="109" t="s">
        <v>145</v>
      </c>
      <c r="E40" s="109" t="s">
        <v>143</v>
      </c>
      <c r="F40" s="109" t="s">
        <v>151</v>
      </c>
      <c r="G40" s="7"/>
      <c r="H40" s="113">
        <v>25</v>
      </c>
      <c r="I40" s="115" t="s">
        <v>164</v>
      </c>
      <c r="J40" s="115" t="s">
        <v>163</v>
      </c>
      <c r="K40" s="115" t="s">
        <v>143</v>
      </c>
      <c r="L40" s="115" t="s">
        <v>151</v>
      </c>
    </row>
    <row r="41" spans="1:12" ht="19" x14ac:dyDescent="0.25">
      <c r="B41" s="1">
        <v>26</v>
      </c>
      <c r="C41" s="110" t="s">
        <v>144</v>
      </c>
      <c r="D41" s="110" t="s">
        <v>146</v>
      </c>
      <c r="E41" s="110" t="s">
        <v>160</v>
      </c>
      <c r="F41" s="110" t="s">
        <v>148</v>
      </c>
      <c r="G41" s="7"/>
      <c r="H41" s="113">
        <v>26</v>
      </c>
      <c r="I41" s="114" t="s">
        <v>162</v>
      </c>
      <c r="J41" s="114" t="s">
        <v>146</v>
      </c>
      <c r="K41" s="114" t="s">
        <v>160</v>
      </c>
      <c r="L41" s="114" t="s">
        <v>148</v>
      </c>
    </row>
    <row r="42" spans="1:12" ht="19" x14ac:dyDescent="0.25">
      <c r="B42" s="1">
        <v>27</v>
      </c>
      <c r="C42" s="110" t="s">
        <v>147</v>
      </c>
      <c r="D42" s="110" t="s">
        <v>146</v>
      </c>
      <c r="E42" s="110" t="s">
        <v>160</v>
      </c>
      <c r="F42" s="110" t="s">
        <v>149</v>
      </c>
      <c r="G42" s="7"/>
      <c r="H42" s="113">
        <v>27</v>
      </c>
      <c r="I42" s="114" t="s">
        <v>162</v>
      </c>
      <c r="J42" s="114" t="s">
        <v>146</v>
      </c>
      <c r="K42" s="114" t="s">
        <v>160</v>
      </c>
      <c r="L42" s="114" t="s">
        <v>149</v>
      </c>
    </row>
    <row r="43" spans="1:12" ht="19" x14ac:dyDescent="0.25">
      <c r="B43" s="1">
        <v>28</v>
      </c>
      <c r="C43" s="109" t="s">
        <v>147</v>
      </c>
      <c r="D43" s="109" t="s">
        <v>145</v>
      </c>
      <c r="E43" s="109" t="s">
        <v>160</v>
      </c>
      <c r="F43" s="109" t="s">
        <v>148</v>
      </c>
      <c r="G43" s="7"/>
      <c r="H43" s="113">
        <v>28</v>
      </c>
      <c r="I43" s="115" t="s">
        <v>164</v>
      </c>
      <c r="J43" s="115" t="s">
        <v>163</v>
      </c>
      <c r="K43" s="115" t="s">
        <v>160</v>
      </c>
      <c r="L43" s="115" t="s">
        <v>148</v>
      </c>
    </row>
    <row r="44" spans="1:12" ht="19" x14ac:dyDescent="0.25">
      <c r="B44" s="1">
        <v>29</v>
      </c>
      <c r="C44" s="109" t="s">
        <v>147</v>
      </c>
      <c r="D44" s="109" t="s">
        <v>145</v>
      </c>
      <c r="E44" s="109" t="s">
        <v>160</v>
      </c>
      <c r="F44" s="109" t="s">
        <v>149</v>
      </c>
      <c r="G44" s="7"/>
      <c r="H44" s="113">
        <v>29</v>
      </c>
      <c r="I44" s="115" t="s">
        <v>164</v>
      </c>
      <c r="J44" s="115" t="s">
        <v>163</v>
      </c>
      <c r="K44" s="115" t="s">
        <v>160</v>
      </c>
      <c r="L44" s="115" t="s">
        <v>149</v>
      </c>
    </row>
    <row r="45" spans="1:12" ht="19" x14ac:dyDescent="0.25">
      <c r="B45" s="1">
        <v>30</v>
      </c>
      <c r="C45" s="110" t="s">
        <v>147</v>
      </c>
      <c r="D45" s="110" t="s">
        <v>146</v>
      </c>
      <c r="E45" s="110" t="s">
        <v>24</v>
      </c>
      <c r="F45" s="110" t="s">
        <v>148</v>
      </c>
      <c r="G45" s="7"/>
      <c r="H45" s="113">
        <v>30</v>
      </c>
      <c r="I45" s="114" t="s">
        <v>164</v>
      </c>
      <c r="J45" s="114" t="s">
        <v>146</v>
      </c>
      <c r="K45" s="114" t="s">
        <v>24</v>
      </c>
      <c r="L45" s="114" t="s">
        <v>148</v>
      </c>
    </row>
    <row r="46" spans="1:12" ht="19" x14ac:dyDescent="0.25">
      <c r="B46" s="1">
        <v>31</v>
      </c>
      <c r="C46" s="109" t="s">
        <v>147</v>
      </c>
      <c r="D46" s="109" t="s">
        <v>145</v>
      </c>
      <c r="E46" s="109" t="s">
        <v>24</v>
      </c>
      <c r="F46" s="109" t="s">
        <v>148</v>
      </c>
      <c r="G46" s="7"/>
      <c r="H46" s="113">
        <v>31</v>
      </c>
      <c r="I46" s="115" t="s">
        <v>164</v>
      </c>
      <c r="J46" s="115" t="s">
        <v>163</v>
      </c>
      <c r="K46" s="115" t="s">
        <v>24</v>
      </c>
      <c r="L46" s="115" t="s">
        <v>149</v>
      </c>
    </row>
    <row r="47" spans="1:12" ht="19" x14ac:dyDescent="0.25">
      <c r="A47" s="7"/>
      <c r="B47" s="7"/>
      <c r="C47" s="7"/>
      <c r="D47" s="7"/>
      <c r="E47" s="7"/>
      <c r="F47" s="7"/>
      <c r="G47" s="112"/>
      <c r="H47" s="112"/>
      <c r="I47" s="112"/>
      <c r="J47" s="112"/>
      <c r="K47" s="112"/>
    </row>
  </sheetData>
  <mergeCells count="1">
    <mergeCell ref="E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122"/>
  <sheetViews>
    <sheetView topLeftCell="A22" zoomScale="80" zoomScaleNormal="80" workbookViewId="0">
      <selection activeCell="R54" sqref="R54"/>
    </sheetView>
  </sheetViews>
  <sheetFormatPr baseColWidth="10" defaultColWidth="11" defaultRowHeight="16" x14ac:dyDescent="0.2"/>
  <cols>
    <col min="2" max="2" width="6.6640625" hidden="1" customWidth="1"/>
    <col min="3" max="3" width="19.83203125" customWidth="1"/>
    <col min="4" max="4" width="12.6640625" style="127" customWidth="1"/>
    <col min="8" max="8" width="25.33203125" customWidth="1"/>
    <col min="9" max="9" width="11.6640625" customWidth="1"/>
    <col min="13" max="13" width="25.5" customWidth="1"/>
    <col min="14" max="14" width="14.1640625" customWidth="1"/>
    <col min="18" max="18" width="26.6640625" customWidth="1"/>
    <col min="23" max="23" width="27.33203125" customWidth="1"/>
  </cols>
  <sheetData>
    <row r="2" spans="1:10" ht="21" x14ac:dyDescent="0.25">
      <c r="A2" s="2" t="s">
        <v>35</v>
      </c>
    </row>
    <row r="4" spans="1:10" ht="19" x14ac:dyDescent="0.25">
      <c r="A4" s="1" t="s">
        <v>36</v>
      </c>
    </row>
    <row r="7" spans="1:10" ht="19" x14ac:dyDescent="0.25">
      <c r="A7" s="1" t="s">
        <v>0</v>
      </c>
      <c r="B7" s="1"/>
      <c r="C7" s="3"/>
      <c r="D7" s="4" t="s">
        <v>1</v>
      </c>
      <c r="E7" s="4" t="s">
        <v>2</v>
      </c>
      <c r="H7" s="57"/>
    </row>
    <row r="8" spans="1:10" ht="19" x14ac:dyDescent="0.25">
      <c r="A8" s="5" t="s">
        <v>3</v>
      </c>
      <c r="C8" s="6"/>
      <c r="D8" s="128"/>
      <c r="E8" s="5">
        <v>1</v>
      </c>
    </row>
    <row r="9" spans="1:10" ht="19" x14ac:dyDescent="0.25">
      <c r="A9" s="8" t="s">
        <v>4</v>
      </c>
      <c r="B9" s="9">
        <v>1</v>
      </c>
      <c r="C9" s="10" t="s">
        <v>37</v>
      </c>
      <c r="D9" s="81">
        <v>9.83</v>
      </c>
      <c r="E9" s="11">
        <v>1</v>
      </c>
      <c r="G9" s="7"/>
      <c r="H9" s="7"/>
      <c r="I9" s="7"/>
      <c r="J9" s="7"/>
    </row>
    <row r="10" spans="1:10" ht="19" x14ac:dyDescent="0.25">
      <c r="A10" s="12" t="s">
        <v>5</v>
      </c>
      <c r="B10" s="13">
        <v>24</v>
      </c>
      <c r="C10" s="10" t="s">
        <v>59</v>
      </c>
      <c r="D10" s="75">
        <v>6.83</v>
      </c>
      <c r="E10" s="14">
        <v>2</v>
      </c>
      <c r="G10" s="1" t="s">
        <v>6</v>
      </c>
      <c r="H10" s="7"/>
      <c r="I10" s="4" t="s">
        <v>1</v>
      </c>
      <c r="J10" s="4" t="s">
        <v>2</v>
      </c>
    </row>
    <row r="11" spans="1:10" ht="19" x14ac:dyDescent="0.25">
      <c r="A11" s="15" t="s">
        <v>7</v>
      </c>
      <c r="B11" s="9">
        <v>25</v>
      </c>
      <c r="C11" s="10" t="s">
        <v>60</v>
      </c>
      <c r="D11" s="75">
        <v>3.53</v>
      </c>
      <c r="E11" s="11">
        <v>3</v>
      </c>
      <c r="G11" s="16" t="s">
        <v>8</v>
      </c>
      <c r="H11" s="7"/>
      <c r="I11" s="7"/>
      <c r="J11" s="5">
        <v>13</v>
      </c>
    </row>
    <row r="12" spans="1:10" ht="19" x14ac:dyDescent="0.25">
      <c r="A12" s="17" t="s">
        <v>9</v>
      </c>
      <c r="B12" s="18">
        <v>48</v>
      </c>
      <c r="C12" s="19">
        <v>48</v>
      </c>
      <c r="D12" s="129"/>
      <c r="E12" s="20"/>
      <c r="G12" s="8" t="s">
        <v>4</v>
      </c>
      <c r="H12" s="21" t="str">
        <f>IF(E9=1,C9,(IF(E10=1,C10,(IF(E11=1,C11,(IF(E12=1,C12,1.1)))))))</f>
        <v>Jay Brown</v>
      </c>
      <c r="I12" s="9">
        <v>12.07</v>
      </c>
      <c r="J12" s="11">
        <v>2</v>
      </c>
    </row>
    <row r="13" spans="1:10" ht="19" x14ac:dyDescent="0.25">
      <c r="D13" s="130"/>
      <c r="G13" s="12" t="s">
        <v>5</v>
      </c>
      <c r="H13" s="21" t="str">
        <f>IF(E9=2,C9,(IF(E10=2,C10,(IF(E11=2,C11,(IF(E12=2,C12,2.1)))))))</f>
        <v>Luca Durante</v>
      </c>
      <c r="I13" s="9">
        <v>7.77</v>
      </c>
      <c r="J13" s="14">
        <v>3</v>
      </c>
    </row>
    <row r="14" spans="1:10" ht="19" x14ac:dyDescent="0.25">
      <c r="A14" s="5" t="s">
        <v>10</v>
      </c>
      <c r="C14" s="6"/>
      <c r="D14" s="128"/>
      <c r="E14" s="5">
        <v>2</v>
      </c>
      <c r="G14" s="15" t="s">
        <v>7</v>
      </c>
      <c r="H14" s="22" t="str">
        <f>IF(E15=1,C15,(IF(E16=1,C16,(IF(E17=1,C17,(IF(E18=1,C18,1.2)))))))</f>
        <v>Lucas Bersot</v>
      </c>
      <c r="I14" s="9">
        <v>12.7</v>
      </c>
      <c r="J14" s="11">
        <v>1</v>
      </c>
    </row>
    <row r="15" spans="1:10" ht="19" x14ac:dyDescent="0.25">
      <c r="A15" s="8" t="s">
        <v>4</v>
      </c>
      <c r="B15" s="9">
        <v>12</v>
      </c>
      <c r="C15" s="10" t="s">
        <v>47</v>
      </c>
      <c r="D15" s="75">
        <v>4.7699999999999996</v>
      </c>
      <c r="E15" s="23">
        <v>3</v>
      </c>
      <c r="G15" s="17" t="s">
        <v>9</v>
      </c>
      <c r="H15" s="22" t="str">
        <f>IF(E15=2,C15,(IF(E16=2,C16,(IF(E17=2,C17,(IF(E18=2,C18,2.2)))))))</f>
        <v>Zane killorn</v>
      </c>
      <c r="I15" s="9">
        <v>7.23</v>
      </c>
      <c r="J15" s="20">
        <v>4</v>
      </c>
    </row>
    <row r="16" spans="1:10" ht="19" x14ac:dyDescent="0.25">
      <c r="A16" s="12" t="s">
        <v>5</v>
      </c>
      <c r="B16" s="9">
        <v>13</v>
      </c>
      <c r="C16" s="10" t="s">
        <v>48</v>
      </c>
      <c r="D16" s="75">
        <v>5.83</v>
      </c>
      <c r="E16" s="23">
        <v>1</v>
      </c>
      <c r="G16" s="24"/>
      <c r="H16" s="24"/>
      <c r="I16" s="24"/>
      <c r="J16" s="25"/>
    </row>
    <row r="17" spans="1:25" ht="19" x14ac:dyDescent="0.25">
      <c r="A17" s="15" t="s">
        <v>7</v>
      </c>
      <c r="B17" s="9">
        <v>36</v>
      </c>
      <c r="C17" s="10" t="s">
        <v>71</v>
      </c>
      <c r="D17" s="82">
        <v>0.8</v>
      </c>
      <c r="E17" s="23">
        <v>4</v>
      </c>
      <c r="G17" s="24"/>
      <c r="H17" s="24"/>
      <c r="I17" s="24"/>
      <c r="J17" s="25"/>
    </row>
    <row r="18" spans="1:25" ht="19" x14ac:dyDescent="0.25">
      <c r="A18" s="17" t="s">
        <v>9</v>
      </c>
      <c r="B18" s="9">
        <v>37</v>
      </c>
      <c r="C18" s="10" t="s">
        <v>72</v>
      </c>
      <c r="D18" s="75">
        <v>5.14</v>
      </c>
      <c r="E18" s="23">
        <v>2</v>
      </c>
      <c r="G18" s="7"/>
      <c r="H18" s="7"/>
      <c r="I18" s="7"/>
      <c r="J18" s="5"/>
    </row>
    <row r="19" spans="1:25" ht="19" x14ac:dyDescent="0.25">
      <c r="D19" s="130"/>
      <c r="G19" s="7"/>
      <c r="H19" s="7"/>
      <c r="I19" s="7"/>
      <c r="J19" s="5"/>
    </row>
    <row r="20" spans="1:25" ht="19" x14ac:dyDescent="0.25">
      <c r="A20" s="5" t="s">
        <v>11</v>
      </c>
      <c r="C20" s="6"/>
      <c r="D20" s="128"/>
      <c r="E20" s="5">
        <v>3</v>
      </c>
      <c r="G20" s="7"/>
      <c r="H20" s="7"/>
      <c r="I20" s="7"/>
      <c r="J20" s="5"/>
    </row>
    <row r="21" spans="1:25" ht="19" x14ac:dyDescent="0.25">
      <c r="A21" s="8" t="s">
        <v>4</v>
      </c>
      <c r="B21" s="26">
        <v>6</v>
      </c>
      <c r="C21" s="10" t="s">
        <v>42</v>
      </c>
      <c r="D21" s="75">
        <v>3.4</v>
      </c>
      <c r="E21" s="23">
        <v>3</v>
      </c>
      <c r="G21" s="5" t="s">
        <v>12</v>
      </c>
      <c r="H21" s="7"/>
      <c r="I21" s="7"/>
      <c r="J21" s="5">
        <v>14</v>
      </c>
    </row>
    <row r="22" spans="1:25" ht="19" x14ac:dyDescent="0.25">
      <c r="A22" s="12" t="s">
        <v>5</v>
      </c>
      <c r="B22" s="9">
        <v>19</v>
      </c>
      <c r="C22" s="10" t="s">
        <v>54</v>
      </c>
      <c r="D22" s="51">
        <v>6.36</v>
      </c>
      <c r="E22" s="23">
        <v>2</v>
      </c>
      <c r="G22" s="8" t="s">
        <v>4</v>
      </c>
      <c r="H22" s="22" t="str">
        <f>IF(E21=1,C21,(IF(E22=1,C22,(IF(E23=1,C23,(IF(E24=1,C24,1.3)))))))</f>
        <v>Corey goldbrough</v>
      </c>
      <c r="I22" s="9">
        <v>4.1399999999999997</v>
      </c>
      <c r="J22" s="11">
        <v>4</v>
      </c>
    </row>
    <row r="23" spans="1:25" ht="19" x14ac:dyDescent="0.25">
      <c r="A23" s="15" t="s">
        <v>7</v>
      </c>
      <c r="B23" s="9">
        <v>30</v>
      </c>
      <c r="C23" s="10" t="s">
        <v>65</v>
      </c>
      <c r="D23" s="82">
        <v>8.84</v>
      </c>
      <c r="E23" s="23">
        <v>1</v>
      </c>
      <c r="G23" s="12" t="s">
        <v>5</v>
      </c>
      <c r="H23" s="22" t="s">
        <v>74</v>
      </c>
      <c r="I23" s="9">
        <v>5.07</v>
      </c>
      <c r="J23" s="14">
        <v>3</v>
      </c>
    </row>
    <row r="24" spans="1:25" ht="19" x14ac:dyDescent="0.25">
      <c r="A24" s="17" t="s">
        <v>9</v>
      </c>
      <c r="B24" s="18">
        <v>43</v>
      </c>
      <c r="C24" s="125">
        <v>43</v>
      </c>
      <c r="D24" s="125"/>
      <c r="E24" s="23"/>
      <c r="G24" s="15" t="s">
        <v>7</v>
      </c>
      <c r="H24" s="27" t="str">
        <f>IF(E27=1,C27,(IF(E28=1,C28,(IF(E29=1,C29,(IF(E30=1,C30,1.4)))))))</f>
        <v>Cooper Manion</v>
      </c>
      <c r="I24" s="9">
        <v>6.77</v>
      </c>
      <c r="J24" s="11">
        <v>2</v>
      </c>
      <c r="L24" s="5" t="s">
        <v>13</v>
      </c>
      <c r="M24" s="28"/>
      <c r="N24" s="5" t="s">
        <v>14</v>
      </c>
      <c r="O24" s="1" t="s">
        <v>15</v>
      </c>
    </row>
    <row r="25" spans="1:25" ht="19" x14ac:dyDescent="0.25">
      <c r="D25" s="130"/>
      <c r="G25" s="17" t="s">
        <v>9</v>
      </c>
      <c r="H25" s="27" t="str">
        <f>IF(E27=2,C27,(IF(E28=2,C28,(IF(E29=2,C29,(IF(E30=2,C30,2.4)))))))</f>
        <v>Noah Fishburn</v>
      </c>
      <c r="I25" s="9">
        <v>8.1</v>
      </c>
      <c r="J25" s="20">
        <v>1</v>
      </c>
      <c r="L25" s="5" t="s">
        <v>16</v>
      </c>
      <c r="M25" s="5" t="s">
        <v>17</v>
      </c>
      <c r="N25" s="5"/>
      <c r="O25" s="5">
        <v>19</v>
      </c>
    </row>
    <row r="26" spans="1:25" ht="19" x14ac:dyDescent="0.25">
      <c r="A26" s="5" t="s">
        <v>18</v>
      </c>
      <c r="C26" s="6"/>
      <c r="D26" s="128"/>
      <c r="E26" s="5">
        <v>4</v>
      </c>
      <c r="G26" s="7"/>
      <c r="H26" s="7"/>
      <c r="I26" s="7"/>
      <c r="J26" s="5"/>
      <c r="L26" s="29" t="s">
        <v>4</v>
      </c>
      <c r="M26" s="21" t="str">
        <f>IF(J12=1,H12,(IF(J13=1,H13,(IF(J14=1,H14,(IF(J15=1,H15,1.13)))))))</f>
        <v>Lucas Bersot</v>
      </c>
      <c r="N26" s="30">
        <v>5.46</v>
      </c>
      <c r="O26" s="31">
        <v>3</v>
      </c>
    </row>
    <row r="27" spans="1:25" ht="19" x14ac:dyDescent="0.25">
      <c r="A27" s="8" t="s">
        <v>4</v>
      </c>
      <c r="B27" s="26">
        <v>7</v>
      </c>
      <c r="C27" s="10" t="s">
        <v>43</v>
      </c>
      <c r="D27" s="75">
        <v>4.2300000000000004</v>
      </c>
      <c r="E27" s="23">
        <v>3</v>
      </c>
      <c r="G27" s="7"/>
      <c r="H27" s="7"/>
      <c r="I27" s="7"/>
      <c r="J27" s="5"/>
      <c r="L27" s="32" t="s">
        <v>5</v>
      </c>
      <c r="M27" s="21" t="str">
        <f>IF(J22=2,H22,(IF(J23=2,H23,(IF(J24=2,H24,(IF(J25=2,H25,2.14)))))))</f>
        <v>Cooper Manion</v>
      </c>
      <c r="N27" s="30">
        <v>8.26</v>
      </c>
      <c r="O27" s="33">
        <v>2</v>
      </c>
    </row>
    <row r="28" spans="1:25" ht="19" x14ac:dyDescent="0.25">
      <c r="A28" s="12" t="s">
        <v>5</v>
      </c>
      <c r="B28" s="9">
        <v>18</v>
      </c>
      <c r="C28" s="10" t="s">
        <v>53</v>
      </c>
      <c r="D28" s="75">
        <v>10.34</v>
      </c>
      <c r="E28" s="23">
        <v>1</v>
      </c>
      <c r="G28" s="7"/>
      <c r="H28" s="7"/>
      <c r="I28" s="7"/>
      <c r="J28" s="5"/>
      <c r="L28" s="34" t="s">
        <v>7</v>
      </c>
      <c r="M28" s="30" t="str">
        <f>IF(J32=2,H32,(IF(J33=2,H33,(IF(J34=2,H34,(IF(J35=2,H35,2.15)))))))</f>
        <v>Oliver Willmette</v>
      </c>
      <c r="N28" s="30">
        <v>8.67</v>
      </c>
      <c r="O28" s="33">
        <v>1</v>
      </c>
      <c r="Q28" s="5" t="s">
        <v>19</v>
      </c>
      <c r="S28" s="4" t="s">
        <v>1</v>
      </c>
      <c r="T28" s="4" t="s">
        <v>2</v>
      </c>
    </row>
    <row r="29" spans="1:25" ht="19" x14ac:dyDescent="0.25">
      <c r="A29" s="15" t="s">
        <v>7</v>
      </c>
      <c r="B29" s="9">
        <v>31</v>
      </c>
      <c r="C29" s="10" t="s">
        <v>66</v>
      </c>
      <c r="D29" s="75">
        <v>4.67</v>
      </c>
      <c r="E29" s="23">
        <v>2</v>
      </c>
      <c r="G29" s="7"/>
      <c r="H29" s="7"/>
      <c r="I29" s="7"/>
      <c r="J29" s="5"/>
      <c r="L29" s="28"/>
      <c r="M29" s="28"/>
      <c r="N29" s="28"/>
      <c r="O29" s="28"/>
      <c r="Q29" s="5" t="s">
        <v>20</v>
      </c>
      <c r="R29" s="5"/>
      <c r="S29" s="5"/>
      <c r="T29" s="5">
        <v>23</v>
      </c>
    </row>
    <row r="30" spans="1:25" ht="19" x14ac:dyDescent="0.25">
      <c r="A30" s="17" t="s">
        <v>9</v>
      </c>
      <c r="B30" s="18">
        <v>42</v>
      </c>
      <c r="C30" s="10" t="s">
        <v>180</v>
      </c>
      <c r="D30" s="125">
        <v>2.0699999999999998</v>
      </c>
      <c r="E30" s="23">
        <v>4</v>
      </c>
      <c r="G30" s="7"/>
      <c r="H30" s="7"/>
      <c r="I30" s="7"/>
      <c r="J30" s="5"/>
      <c r="L30" s="28"/>
      <c r="M30" s="28"/>
      <c r="N30" s="28"/>
      <c r="O30" s="28"/>
      <c r="Q30" s="29" t="s">
        <v>4</v>
      </c>
      <c r="R30" s="30" t="str">
        <f>IF(O28=1,M28,(IF(O26=1,M26,(IF(O27=1,M27,(IF(O28=1,M28,1.19)))))))</f>
        <v>Oliver Willmette</v>
      </c>
      <c r="S30" s="35">
        <v>3.67</v>
      </c>
      <c r="T30" s="36">
        <v>4</v>
      </c>
    </row>
    <row r="31" spans="1:25" ht="19" x14ac:dyDescent="0.25">
      <c r="D31" s="130"/>
      <c r="G31" s="5" t="s">
        <v>21</v>
      </c>
      <c r="H31" s="7"/>
      <c r="I31" s="7"/>
      <c r="J31" s="5">
        <v>15</v>
      </c>
      <c r="L31" s="28"/>
      <c r="M31" s="28"/>
      <c r="N31" s="28"/>
      <c r="O31" s="28"/>
      <c r="Q31" s="32" t="s">
        <v>5</v>
      </c>
      <c r="R31" s="30" t="str">
        <f>IF(O28=2,M28,(IF(O26=2,M26,(IF(O27=2,M27,(IF(O28=2,M28,2.19)))))))</f>
        <v>Cooper Manion</v>
      </c>
      <c r="S31" s="37">
        <v>7.6</v>
      </c>
      <c r="T31" s="38">
        <v>2</v>
      </c>
    </row>
    <row r="32" spans="1:25" ht="19" x14ac:dyDescent="0.25">
      <c r="A32" s="5" t="s">
        <v>22</v>
      </c>
      <c r="C32" s="6"/>
      <c r="D32" s="128"/>
      <c r="E32" s="5">
        <v>5</v>
      </c>
      <c r="G32" s="8" t="s">
        <v>4</v>
      </c>
      <c r="H32" s="21" t="str">
        <f>IF(E33=1,C33,(IF(E34=1,C58,(IF(E35=1,C35,(IF(E36=1,C36,1.5)))))))</f>
        <v>Tye Koolis</v>
      </c>
      <c r="I32" s="9">
        <v>12.84</v>
      </c>
      <c r="J32" s="11">
        <v>1</v>
      </c>
      <c r="L32" s="5" t="s">
        <v>23</v>
      </c>
      <c r="M32" s="5" t="s">
        <v>17</v>
      </c>
      <c r="N32" s="5"/>
      <c r="O32" s="5">
        <v>20</v>
      </c>
      <c r="Q32" s="34" t="s">
        <v>7</v>
      </c>
      <c r="R32" s="39" t="str">
        <f>IF(O35=1,M35,(IF(O33=1,M33,(IF(O34=1,M34,1.2)))))</f>
        <v>Jay Brown</v>
      </c>
      <c r="S32" s="35">
        <v>12.4</v>
      </c>
      <c r="T32" s="36">
        <v>1</v>
      </c>
      <c r="V32" s="40" t="s">
        <v>24</v>
      </c>
      <c r="W32" s="7"/>
      <c r="X32" s="4" t="s">
        <v>1</v>
      </c>
      <c r="Y32" s="4" t="s">
        <v>2</v>
      </c>
    </row>
    <row r="33" spans="1:25" ht="19" x14ac:dyDescent="0.25">
      <c r="A33" s="8" t="s">
        <v>4</v>
      </c>
      <c r="B33" s="26">
        <v>3</v>
      </c>
      <c r="C33" s="10" t="s">
        <v>39</v>
      </c>
      <c r="D33" s="75">
        <v>10.67</v>
      </c>
      <c r="E33" s="23">
        <v>1</v>
      </c>
      <c r="G33" s="12" t="s">
        <v>5</v>
      </c>
      <c r="H33" s="21" t="s">
        <v>58</v>
      </c>
      <c r="I33" s="9">
        <v>5.97</v>
      </c>
      <c r="J33" s="14">
        <v>4</v>
      </c>
      <c r="L33" s="29" t="s">
        <v>4</v>
      </c>
      <c r="M33" s="22" t="str">
        <f>IF(J12=2,H12,(IF(J13=2,H13,(IF(J14=2,H14,(IF(J15=2,H15,2.13)))))))</f>
        <v>Jay Brown</v>
      </c>
      <c r="N33" s="30">
        <v>12.33</v>
      </c>
      <c r="O33" s="31">
        <v>1</v>
      </c>
      <c r="Q33" s="41" t="s">
        <v>9</v>
      </c>
      <c r="R33" s="39" t="str">
        <f>IF(O35=2,M35,(IF(O33=2,M33,(IF(O34=2,M34,2.2)))))</f>
        <v>Tye Koolis</v>
      </c>
      <c r="S33" s="42">
        <v>7.1</v>
      </c>
      <c r="T33" s="43">
        <v>3</v>
      </c>
      <c r="V33" s="40"/>
      <c r="W33" s="40"/>
      <c r="X33" s="40"/>
      <c r="Y33" s="5">
        <v>18</v>
      </c>
    </row>
    <row r="34" spans="1:25" ht="19" x14ac:dyDescent="0.25">
      <c r="A34" s="12" t="s">
        <v>5</v>
      </c>
      <c r="B34" s="9">
        <v>22</v>
      </c>
      <c r="C34" s="10" t="s">
        <v>58</v>
      </c>
      <c r="D34" s="83">
        <v>4</v>
      </c>
      <c r="E34" s="23">
        <v>3</v>
      </c>
      <c r="G34" s="15" t="s">
        <v>7</v>
      </c>
      <c r="H34" s="22" t="str">
        <f>IF(E39=1,C39,(IF(E40=1,C40,(IF(E41=1,C65,(IF(E42=1,C42,1.6)))))))</f>
        <v>Oliver Willmette</v>
      </c>
      <c r="I34" s="9">
        <v>6.87</v>
      </c>
      <c r="J34" s="11">
        <v>2</v>
      </c>
      <c r="L34" s="32" t="s">
        <v>5</v>
      </c>
      <c r="M34" s="22" t="str">
        <f>IF(J22=1,H22,(IF(J23=1,H23,(IF(J24=1,H24,(IF(J25=1,H25,1.14)))))))</f>
        <v>Noah Fishburn</v>
      </c>
      <c r="N34" s="30">
        <v>2.87</v>
      </c>
      <c r="O34" s="33">
        <v>3</v>
      </c>
      <c r="Q34" s="44"/>
      <c r="R34" s="45"/>
      <c r="S34" s="45"/>
      <c r="T34" s="44"/>
      <c r="V34" s="29" t="s">
        <v>4</v>
      </c>
      <c r="W34" s="30" t="str">
        <f>IF(T32=1,R32,(IF(T33=1,R33,(IF(T30=1,R30,(IF(T31=1,R31,1.23)))))))</f>
        <v>Jay Brown</v>
      </c>
      <c r="X34" s="46">
        <v>14</v>
      </c>
      <c r="Y34" s="26">
        <v>1</v>
      </c>
    </row>
    <row r="35" spans="1:25" ht="19" x14ac:dyDescent="0.25">
      <c r="A35" s="15" t="s">
        <v>7</v>
      </c>
      <c r="B35" s="9">
        <v>27</v>
      </c>
      <c r="C35" s="10" t="s">
        <v>62</v>
      </c>
      <c r="D35" s="75">
        <v>7.7</v>
      </c>
      <c r="E35" s="23">
        <v>2</v>
      </c>
      <c r="G35" s="17" t="s">
        <v>9</v>
      </c>
      <c r="H35" s="22" t="str">
        <f>IF(E39=2,C39,(IF(E40=2,C40,(IF(E41=2,C65,(IF(E42=2,C42,2.6)))))))</f>
        <v>Flynn Marks</v>
      </c>
      <c r="I35" s="9">
        <v>6.8</v>
      </c>
      <c r="J35" s="20">
        <v>3</v>
      </c>
      <c r="L35" s="34" t="s">
        <v>7</v>
      </c>
      <c r="M35" s="22" t="str">
        <f>IF(J32=1,H32,(IF(J33=1,H33,(IF(J34=1,H34,(IF(J35=1,H35,1.15)))))))</f>
        <v>Tye Koolis</v>
      </c>
      <c r="N35" s="30">
        <v>7.43</v>
      </c>
      <c r="O35" s="33">
        <v>2</v>
      </c>
      <c r="V35" s="32" t="s">
        <v>5</v>
      </c>
      <c r="W35" s="30" t="str">
        <f>IF(T32=2,R32,(IF(T33=2,R33,(IF(T30=2,R30,(IF(T31=2,R31,2.23)))))))</f>
        <v>Cooper Manion</v>
      </c>
      <c r="X35" s="30">
        <v>8.74</v>
      </c>
      <c r="Y35" s="9">
        <v>3</v>
      </c>
    </row>
    <row r="36" spans="1:25" ht="19" x14ac:dyDescent="0.25">
      <c r="A36" s="17" t="s">
        <v>9</v>
      </c>
      <c r="B36" s="18">
        <v>46</v>
      </c>
      <c r="C36" s="10" t="s">
        <v>101</v>
      </c>
      <c r="D36" s="125">
        <v>2.4300000000000002</v>
      </c>
      <c r="E36" s="23">
        <v>4</v>
      </c>
      <c r="G36" s="7"/>
      <c r="H36" s="7"/>
      <c r="I36" s="7"/>
      <c r="J36" s="5"/>
      <c r="L36" s="28"/>
      <c r="M36" s="28"/>
      <c r="N36" s="28"/>
      <c r="O36" s="28"/>
      <c r="V36" s="34" t="s">
        <v>7</v>
      </c>
      <c r="W36" s="30" t="str">
        <f>IF(T38=1,R38,(IF(T39=1,R39,(IF(T40=1,R40,(IF(T41=1,R41,1.24)))))))</f>
        <v>Maxime Rayer</v>
      </c>
      <c r="X36" s="47">
        <v>10.67</v>
      </c>
      <c r="Y36" s="18">
        <v>2</v>
      </c>
    </row>
    <row r="37" spans="1:25" ht="19" x14ac:dyDescent="0.25">
      <c r="D37" s="130"/>
      <c r="G37" s="7"/>
      <c r="H37" s="7"/>
      <c r="I37" s="7"/>
      <c r="J37" s="5"/>
      <c r="L37" s="7"/>
      <c r="M37" s="7"/>
      <c r="N37" s="7"/>
      <c r="O37" s="7"/>
      <c r="Q37" s="5" t="s">
        <v>25</v>
      </c>
      <c r="R37" s="48"/>
      <c r="S37" s="48"/>
      <c r="T37" s="5">
        <v>24</v>
      </c>
      <c r="V37" s="41" t="s">
        <v>9</v>
      </c>
      <c r="W37" s="30" t="str">
        <f>IF(T39=2,R39,(IF(T40=2,R40,(IF(T41=2,R41,(IF(T38=1,R38,2.24)))))))</f>
        <v>Callum Payne</v>
      </c>
      <c r="X37" s="47">
        <v>8.4</v>
      </c>
      <c r="Y37" s="18">
        <v>4</v>
      </c>
    </row>
    <row r="38" spans="1:25" ht="19" x14ac:dyDescent="0.25">
      <c r="A38" s="5" t="s">
        <v>26</v>
      </c>
      <c r="C38" s="6"/>
      <c r="D38" s="128"/>
      <c r="E38" s="5">
        <v>6</v>
      </c>
      <c r="G38" s="24"/>
      <c r="H38" s="24"/>
      <c r="I38" s="24"/>
      <c r="J38" s="25"/>
      <c r="L38" s="5"/>
      <c r="M38" s="28"/>
      <c r="N38" s="28"/>
      <c r="O38" s="28"/>
      <c r="Q38" s="29" t="s">
        <v>4</v>
      </c>
      <c r="R38" s="21" t="str">
        <f>IF(O40=1,M40,(IF(O41=1,M41,(IF(O42=1,M42,1.21)))))</f>
        <v>Ethan Eshuys</v>
      </c>
      <c r="S38" s="30">
        <v>9.23</v>
      </c>
      <c r="T38" s="31">
        <v>3</v>
      </c>
    </row>
    <row r="39" spans="1:25" ht="19" x14ac:dyDescent="0.25">
      <c r="A39" s="8" t="s">
        <v>4</v>
      </c>
      <c r="B39" s="26">
        <v>10</v>
      </c>
      <c r="C39" s="10" t="s">
        <v>45</v>
      </c>
      <c r="D39" s="75">
        <v>7.76</v>
      </c>
      <c r="E39" s="23">
        <v>1</v>
      </c>
      <c r="G39" s="24"/>
      <c r="H39" s="24"/>
      <c r="I39" s="24"/>
      <c r="J39" s="25"/>
      <c r="L39" s="5" t="s">
        <v>27</v>
      </c>
      <c r="M39" s="5" t="s">
        <v>17</v>
      </c>
      <c r="N39" s="5"/>
      <c r="O39" s="5">
        <v>21</v>
      </c>
      <c r="Q39" s="32" t="s">
        <v>5</v>
      </c>
      <c r="R39" s="21" t="str">
        <f>IF(O40=2,M40,(IF(O41=2,M41,(IF(O42=2,M42,2.21)))))</f>
        <v>Maxime Rayer</v>
      </c>
      <c r="S39" s="30">
        <v>10.63</v>
      </c>
      <c r="T39" s="33">
        <v>1</v>
      </c>
    </row>
    <row r="40" spans="1:25" ht="19" x14ac:dyDescent="0.25">
      <c r="A40" s="12" t="s">
        <v>5</v>
      </c>
      <c r="B40" s="9">
        <v>15</v>
      </c>
      <c r="C40" s="10" t="s">
        <v>50</v>
      </c>
      <c r="D40" s="51">
        <v>5.27</v>
      </c>
      <c r="E40" s="23">
        <v>2</v>
      </c>
      <c r="G40" s="24"/>
      <c r="H40" s="24"/>
      <c r="I40" s="24"/>
      <c r="J40" s="25"/>
      <c r="L40" s="29" t="s">
        <v>4</v>
      </c>
      <c r="M40" s="22" t="str">
        <f>IF(J42=1,H42,(IF(J43=1,H43,(IF(J44=1,H44,(IF(J45=1,H45,1.16)))))))</f>
        <v>Maxime Rayer</v>
      </c>
      <c r="N40" s="30">
        <v>7.8</v>
      </c>
      <c r="O40" s="31">
        <v>2</v>
      </c>
      <c r="Q40" s="34" t="s">
        <v>7</v>
      </c>
      <c r="R40" s="22" t="str">
        <f>IF(O49=1,M49,(IF(O48=1,M48,(IF(O47=1,M47,1.22)))))</f>
        <v>Zac Michael</v>
      </c>
      <c r="S40" s="30">
        <v>4.2699999999999996</v>
      </c>
      <c r="T40" s="33">
        <v>4</v>
      </c>
    </row>
    <row r="41" spans="1:25" ht="19" x14ac:dyDescent="0.25">
      <c r="A41" s="15" t="s">
        <v>7</v>
      </c>
      <c r="B41" s="9">
        <v>34</v>
      </c>
      <c r="C41" s="10" t="s">
        <v>68</v>
      </c>
      <c r="D41" s="75">
        <v>2.97</v>
      </c>
      <c r="E41" s="23">
        <v>4</v>
      </c>
      <c r="G41" s="5" t="s">
        <v>174</v>
      </c>
      <c r="H41" s="7"/>
      <c r="I41" s="7"/>
      <c r="J41" s="5">
        <v>16</v>
      </c>
      <c r="L41" s="32" t="s">
        <v>5</v>
      </c>
      <c r="M41" s="22" t="str">
        <f>IF(J52=2,H52,(IF(J53=2,H53,(IF(J54=2,H54,(IF(J55=2,H55,2.17)))))))</f>
        <v>Ethan Eshuys</v>
      </c>
      <c r="N41" s="30">
        <v>10.16</v>
      </c>
      <c r="O41" s="33">
        <v>1</v>
      </c>
      <c r="Q41" s="41" t="s">
        <v>9</v>
      </c>
      <c r="R41" s="22" t="str">
        <f>IF(O49=2,M49,(IF(O48=2,M48,(IF(O47=2,M47,2.22)))))</f>
        <v>Callum Payne</v>
      </c>
      <c r="S41" s="30">
        <v>9.4</v>
      </c>
      <c r="T41" s="49">
        <v>2</v>
      </c>
    </row>
    <row r="42" spans="1:25" ht="19" x14ac:dyDescent="0.25">
      <c r="A42" s="17" t="s">
        <v>9</v>
      </c>
      <c r="B42" s="18">
        <v>39</v>
      </c>
      <c r="C42" s="10" t="s">
        <v>74</v>
      </c>
      <c r="D42" s="76">
        <v>4.26</v>
      </c>
      <c r="E42" s="23">
        <v>3</v>
      </c>
      <c r="G42" s="8" t="s">
        <v>4</v>
      </c>
      <c r="H42" s="22" t="str">
        <f>IF(E45=1,C45,(IF(E46=1,C46,(IF(E47=1,C47,(IF(E48=1,C48,1.7)))))))</f>
        <v>Maxime Rayer</v>
      </c>
      <c r="I42" s="9">
        <v>14.33</v>
      </c>
      <c r="J42" s="11">
        <v>1</v>
      </c>
      <c r="L42" s="34" t="s">
        <v>7</v>
      </c>
      <c r="M42" s="22" t="str">
        <f>IF(J62=2,H62,(IF(J63=2,H63,(IF(J64=2,H64,(IF(J65=2,H65,2.18)))))))</f>
        <v>Jake Olsen</v>
      </c>
      <c r="N42" s="30">
        <v>5.95</v>
      </c>
      <c r="O42" s="33">
        <v>3</v>
      </c>
    </row>
    <row r="43" spans="1:25" ht="19" x14ac:dyDescent="0.25">
      <c r="A43" s="7"/>
      <c r="B43" s="7"/>
      <c r="C43" s="6"/>
      <c r="D43" s="128"/>
      <c r="E43" s="7"/>
      <c r="G43" s="12" t="s">
        <v>5</v>
      </c>
      <c r="H43" s="22" t="str">
        <f>IF(E45=2,C45,(IF(E46=2,C46,(IF(E47=2,C47,(IF(E48=2,C48,2.7)))))))</f>
        <v>Khava Black</v>
      </c>
      <c r="I43" s="9">
        <v>5.07</v>
      </c>
      <c r="J43" s="14">
        <v>3</v>
      </c>
      <c r="L43" s="28"/>
      <c r="M43" s="28"/>
      <c r="N43" s="28"/>
      <c r="O43" s="28"/>
    </row>
    <row r="44" spans="1:25" ht="19" x14ac:dyDescent="0.25">
      <c r="A44" s="5" t="s">
        <v>28</v>
      </c>
      <c r="C44" s="6"/>
      <c r="D44" s="128"/>
      <c r="E44" s="5">
        <v>7</v>
      </c>
      <c r="G44" s="15" t="s">
        <v>7</v>
      </c>
      <c r="H44" s="27" t="s">
        <v>67</v>
      </c>
      <c r="I44" s="9">
        <v>7.67</v>
      </c>
      <c r="J44" s="11">
        <v>2</v>
      </c>
      <c r="L44" s="28"/>
      <c r="M44" s="28"/>
      <c r="N44" s="28"/>
      <c r="O44" s="28"/>
    </row>
    <row r="45" spans="1:25" ht="19" x14ac:dyDescent="0.25">
      <c r="A45" s="8" t="s">
        <v>4</v>
      </c>
      <c r="B45" s="26">
        <v>4</v>
      </c>
      <c r="C45" s="10" t="s">
        <v>40</v>
      </c>
      <c r="D45" s="75">
        <v>7.7</v>
      </c>
      <c r="E45" s="23">
        <v>1</v>
      </c>
      <c r="G45" s="17" t="s">
        <v>9</v>
      </c>
      <c r="H45" s="27" t="str">
        <f>IF(E51=2,C51,(IF(E52=2,C52,(IF(E53=2,C41,(IF(E54=2,C54,2.8)))))))</f>
        <v>Kit Irving-Dent</v>
      </c>
      <c r="I45" s="9">
        <v>2.64</v>
      </c>
      <c r="J45" s="20">
        <v>4</v>
      </c>
      <c r="L45" s="28"/>
      <c r="M45" s="28"/>
      <c r="N45" s="28"/>
      <c r="O45" s="28"/>
    </row>
    <row r="46" spans="1:25" ht="19" x14ac:dyDescent="0.25">
      <c r="A46" s="12" t="s">
        <v>5</v>
      </c>
      <c r="B46" s="9">
        <v>21</v>
      </c>
      <c r="C46" s="10" t="s">
        <v>56</v>
      </c>
      <c r="D46" s="81" t="s">
        <v>178</v>
      </c>
      <c r="E46" s="23" t="s">
        <v>178</v>
      </c>
      <c r="L46" s="5" t="s">
        <v>29</v>
      </c>
      <c r="M46" s="5" t="s">
        <v>17</v>
      </c>
      <c r="N46" s="5"/>
      <c r="O46" s="5">
        <v>22</v>
      </c>
    </row>
    <row r="47" spans="1:25" ht="19" x14ac:dyDescent="0.25">
      <c r="A47" s="15" t="s">
        <v>7</v>
      </c>
      <c r="B47" s="9">
        <v>28</v>
      </c>
      <c r="C47" s="10" t="s">
        <v>63</v>
      </c>
      <c r="D47" s="75">
        <v>3.64</v>
      </c>
      <c r="E47" s="23">
        <v>2</v>
      </c>
      <c r="L47" s="29" t="s">
        <v>4</v>
      </c>
      <c r="M47" s="21" t="str">
        <f>IF(J42=2,H42,(IF(J43=2,H43,(IF(J44=2,H44,(IF(J45=2,H45,2.16)))))))</f>
        <v>Callum Payne</v>
      </c>
      <c r="N47" s="30">
        <v>7.4</v>
      </c>
      <c r="O47" s="31">
        <v>2</v>
      </c>
    </row>
    <row r="48" spans="1:25" ht="19" x14ac:dyDescent="0.25">
      <c r="A48" s="17" t="s">
        <v>9</v>
      </c>
      <c r="B48" s="18">
        <v>45</v>
      </c>
      <c r="C48" s="125">
        <v>45</v>
      </c>
      <c r="D48" s="125"/>
      <c r="E48" s="23"/>
      <c r="L48" s="32" t="s">
        <v>5</v>
      </c>
      <c r="M48" s="22" t="str">
        <f>IF(J52=1,H52,(IF(J53=1,H53,(IF(J54=1,H54,(IF(J55=1,H55,1.17)))))))</f>
        <v>Zac Michael</v>
      </c>
      <c r="N48" s="30">
        <v>14.77</v>
      </c>
      <c r="O48" s="33">
        <v>1</v>
      </c>
    </row>
    <row r="49" spans="1:15" ht="19" x14ac:dyDescent="0.25">
      <c r="D49" s="130"/>
      <c r="L49" s="34" t="s">
        <v>7</v>
      </c>
      <c r="M49" s="22" t="str">
        <f>IF(J62=1,H62,(IF(J63=1,H63,(IF(J64=1,H64,(IF(J65=1,H65,1.18)))))))</f>
        <v>Finlay Padman</v>
      </c>
      <c r="N49" s="30">
        <v>7.27</v>
      </c>
      <c r="O49" s="33">
        <v>3</v>
      </c>
    </row>
    <row r="50" spans="1:15" ht="19" x14ac:dyDescent="0.25">
      <c r="A50" s="5" t="s">
        <v>30</v>
      </c>
      <c r="C50" s="6"/>
      <c r="D50" s="128"/>
      <c r="E50" s="5">
        <v>8</v>
      </c>
    </row>
    <row r="51" spans="1:15" ht="19" x14ac:dyDescent="0.25">
      <c r="A51" s="8" t="s">
        <v>4</v>
      </c>
      <c r="B51" s="26">
        <v>9</v>
      </c>
      <c r="C51" s="10" t="s">
        <v>177</v>
      </c>
      <c r="D51" s="81">
        <v>0</v>
      </c>
      <c r="E51" s="23">
        <v>4</v>
      </c>
      <c r="G51" s="5" t="s">
        <v>175</v>
      </c>
      <c r="H51" s="7"/>
      <c r="I51" s="7"/>
      <c r="J51" s="5">
        <v>17</v>
      </c>
    </row>
    <row r="52" spans="1:15" ht="19" x14ac:dyDescent="0.25">
      <c r="A52" s="12" t="s">
        <v>5</v>
      </c>
      <c r="B52" s="9">
        <v>16</v>
      </c>
      <c r="C52" s="10" t="s">
        <v>51</v>
      </c>
      <c r="D52" s="81">
        <v>4.03</v>
      </c>
      <c r="E52" s="23">
        <v>3</v>
      </c>
      <c r="G52" s="8" t="s">
        <v>4</v>
      </c>
      <c r="H52" s="22" t="str">
        <f>IF(E59=1,C59,(IF(E60=1,C60,(IF(E57=1,C57,(IF(E58=1,C34,1.9)))))))</f>
        <v>Zac Michael</v>
      </c>
      <c r="I52" s="9">
        <v>11.67</v>
      </c>
      <c r="J52" s="11">
        <v>1</v>
      </c>
    </row>
    <row r="53" spans="1:15" ht="19" x14ac:dyDescent="0.25">
      <c r="A53" s="15" t="s">
        <v>7</v>
      </c>
      <c r="B53" s="9">
        <v>33</v>
      </c>
      <c r="C53" s="10" t="s">
        <v>67</v>
      </c>
      <c r="D53" s="75">
        <v>9.5</v>
      </c>
      <c r="E53" s="23">
        <v>1</v>
      </c>
      <c r="G53" s="12" t="s">
        <v>5</v>
      </c>
      <c r="H53" s="22" t="str">
        <f>IF(E59=2,C59,(IF(E60=2,C60,(IF(E57=2,C57,(IF(E58=2,C34,2.9)))))))</f>
        <v>Josh Bousie</v>
      </c>
      <c r="I53" s="9">
        <v>6.06</v>
      </c>
      <c r="J53" s="14">
        <v>4</v>
      </c>
    </row>
    <row r="54" spans="1:15" ht="19" x14ac:dyDescent="0.25">
      <c r="A54" s="17" t="s">
        <v>9</v>
      </c>
      <c r="B54" s="18">
        <v>40</v>
      </c>
      <c r="C54" s="118" t="s">
        <v>165</v>
      </c>
      <c r="D54" s="125">
        <v>6.3</v>
      </c>
      <c r="E54" s="23">
        <v>2</v>
      </c>
      <c r="G54" s="15" t="s">
        <v>7</v>
      </c>
      <c r="H54" s="50" t="str">
        <f>IF(E63=1,C63,(IF(E64=1,C64,(IF(E65=1,C77,(IF(E66=1,C66,1.1)))))))</f>
        <v>Ethan Eshuys</v>
      </c>
      <c r="I54" s="9">
        <v>10.07</v>
      </c>
      <c r="J54" s="11">
        <v>2</v>
      </c>
    </row>
    <row r="55" spans="1:15" ht="19" x14ac:dyDescent="0.25">
      <c r="D55" s="130"/>
      <c r="G55" s="17" t="s">
        <v>9</v>
      </c>
      <c r="H55" s="50" t="str">
        <f>IF(E64=2,C64,(IF(E65=2,C77,(IF(E66=2,C66,(IF(E63=2,C63,2.1)))))))</f>
        <v>Luke Wedesweiler</v>
      </c>
      <c r="I55" s="9">
        <v>6.26</v>
      </c>
      <c r="J55" s="20">
        <v>3</v>
      </c>
    </row>
    <row r="56" spans="1:15" ht="19" x14ac:dyDescent="0.25">
      <c r="A56" s="5" t="s">
        <v>31</v>
      </c>
      <c r="C56" s="6"/>
      <c r="D56" s="128"/>
      <c r="E56" s="5">
        <v>9</v>
      </c>
    </row>
    <row r="57" spans="1:15" ht="19" x14ac:dyDescent="0.25">
      <c r="A57" s="8" t="s">
        <v>4</v>
      </c>
      <c r="B57" s="26">
        <v>2</v>
      </c>
      <c r="C57" s="10" t="s">
        <v>38</v>
      </c>
      <c r="D57" s="75">
        <v>9.0299999999999994</v>
      </c>
      <c r="E57" s="23">
        <v>1</v>
      </c>
    </row>
    <row r="58" spans="1:15" ht="19" x14ac:dyDescent="0.25">
      <c r="A58" s="12" t="s">
        <v>5</v>
      </c>
      <c r="B58" s="9">
        <v>23</v>
      </c>
      <c r="C58" s="10" t="s">
        <v>57</v>
      </c>
      <c r="D58" s="75">
        <v>1.57</v>
      </c>
      <c r="E58" s="23">
        <v>3</v>
      </c>
    </row>
    <row r="59" spans="1:15" ht="19" x14ac:dyDescent="0.25">
      <c r="A59" s="15" t="s">
        <v>7</v>
      </c>
      <c r="B59" s="9">
        <v>26</v>
      </c>
      <c r="C59" s="10" t="s">
        <v>61</v>
      </c>
      <c r="D59" s="75">
        <v>4.5</v>
      </c>
      <c r="E59" s="23">
        <v>2</v>
      </c>
    </row>
    <row r="60" spans="1:15" ht="19" x14ac:dyDescent="0.25">
      <c r="A60" s="17" t="s">
        <v>9</v>
      </c>
      <c r="B60" s="18">
        <v>47</v>
      </c>
      <c r="C60" s="125">
        <v>47</v>
      </c>
      <c r="D60" s="125"/>
      <c r="E60" s="23"/>
    </row>
    <row r="61" spans="1:15" ht="19" x14ac:dyDescent="0.25">
      <c r="D61" s="130"/>
      <c r="G61" s="5" t="s">
        <v>176</v>
      </c>
      <c r="H61" s="7"/>
      <c r="I61" s="7"/>
      <c r="J61" s="5">
        <v>18</v>
      </c>
    </row>
    <row r="62" spans="1:15" ht="19" x14ac:dyDescent="0.25">
      <c r="A62" s="5" t="s">
        <v>32</v>
      </c>
      <c r="C62" s="6"/>
      <c r="D62" s="128"/>
      <c r="E62" s="5">
        <v>10</v>
      </c>
      <c r="G62" s="8" t="s">
        <v>4</v>
      </c>
      <c r="H62" s="22" t="str">
        <f>IF(E71=1,C71,(IF(E72=1,C72,(IF(E69=1,C69,(IF(E70=1,C70,1.11)))))))</f>
        <v>Jake Olsen</v>
      </c>
      <c r="I62" s="9">
        <v>10.63</v>
      </c>
      <c r="J62" s="11">
        <v>2</v>
      </c>
    </row>
    <row r="63" spans="1:15" ht="19" x14ac:dyDescent="0.25">
      <c r="A63" s="8" t="s">
        <v>4</v>
      </c>
      <c r="B63" s="26">
        <v>11</v>
      </c>
      <c r="C63" s="10" t="s">
        <v>46</v>
      </c>
      <c r="D63" s="75">
        <v>10.47</v>
      </c>
      <c r="E63" s="23">
        <v>1</v>
      </c>
      <c r="G63" s="12" t="s">
        <v>5</v>
      </c>
      <c r="H63" s="22" t="str">
        <f>IF(E71=2,C71,(IF(E72=2,C72,(IF(E69=2,C69,(IF(E70=2,C70,2.11)))))))</f>
        <v>Finlay Padman</v>
      </c>
      <c r="I63" s="9">
        <v>11</v>
      </c>
      <c r="J63" s="14">
        <v>1</v>
      </c>
    </row>
    <row r="64" spans="1:15" ht="19" x14ac:dyDescent="0.25">
      <c r="A64" s="12" t="s">
        <v>5</v>
      </c>
      <c r="B64" s="9">
        <v>14</v>
      </c>
      <c r="C64" s="10" t="s">
        <v>49</v>
      </c>
      <c r="D64" s="75">
        <v>7.53</v>
      </c>
      <c r="E64" s="23">
        <v>2</v>
      </c>
      <c r="G64" s="15" t="s">
        <v>7</v>
      </c>
      <c r="H64" s="50" t="str">
        <f>IF(E77=1,C53,(IF(E78=1,C78,(IF(E75=1,C75,(IF(E76=1,C76,1.12)))))))</f>
        <v>Riley Dixon</v>
      </c>
      <c r="I64" s="9">
        <v>5.76</v>
      </c>
      <c r="J64" s="11">
        <v>4</v>
      </c>
    </row>
    <row r="65" spans="1:11" ht="19" x14ac:dyDescent="0.25">
      <c r="A65" s="15" t="s">
        <v>7</v>
      </c>
      <c r="B65" s="9">
        <v>35</v>
      </c>
      <c r="C65" s="10" t="s">
        <v>69</v>
      </c>
      <c r="D65" s="51">
        <v>2.04</v>
      </c>
      <c r="E65" s="23">
        <v>4</v>
      </c>
      <c r="G65" s="17" t="s">
        <v>9</v>
      </c>
      <c r="H65" s="50" t="s">
        <v>70</v>
      </c>
      <c r="I65" s="9">
        <v>7.04</v>
      </c>
      <c r="J65" s="20">
        <v>3</v>
      </c>
    </row>
    <row r="66" spans="1:11" ht="19" x14ac:dyDescent="0.25">
      <c r="A66" s="17" t="s">
        <v>9</v>
      </c>
      <c r="B66" s="18">
        <v>38</v>
      </c>
      <c r="C66" s="10" t="s">
        <v>73</v>
      </c>
      <c r="D66" s="75">
        <v>5.26</v>
      </c>
      <c r="E66" s="23">
        <v>3</v>
      </c>
    </row>
    <row r="67" spans="1:11" ht="19" x14ac:dyDescent="0.25">
      <c r="A67" s="7"/>
      <c r="B67" s="7"/>
      <c r="C67" s="6"/>
      <c r="D67" s="128"/>
      <c r="E67" s="7"/>
      <c r="G67" s="52"/>
      <c r="H67" s="53"/>
      <c r="I67" s="53"/>
      <c r="J67" s="54"/>
      <c r="K67" s="53"/>
    </row>
    <row r="68" spans="1:11" ht="19" x14ac:dyDescent="0.25">
      <c r="A68" s="5" t="s">
        <v>33</v>
      </c>
      <c r="C68" s="6"/>
      <c r="D68" s="128"/>
      <c r="E68" s="5">
        <v>11</v>
      </c>
      <c r="G68" s="52"/>
      <c r="H68" s="53"/>
      <c r="I68" s="53"/>
      <c r="J68" s="51"/>
      <c r="K68" s="53"/>
    </row>
    <row r="69" spans="1:11" ht="19" x14ac:dyDescent="0.25">
      <c r="A69" s="8" t="s">
        <v>4</v>
      </c>
      <c r="B69" s="26">
        <v>5</v>
      </c>
      <c r="C69" s="10" t="s">
        <v>41</v>
      </c>
      <c r="D69" s="75">
        <v>10.33</v>
      </c>
      <c r="E69" s="23">
        <v>1</v>
      </c>
      <c r="G69" s="52"/>
      <c r="H69" s="53"/>
      <c r="I69" s="53"/>
      <c r="J69" s="51"/>
      <c r="K69" s="53"/>
    </row>
    <row r="70" spans="1:11" ht="19" x14ac:dyDescent="0.25">
      <c r="A70" s="12" t="s">
        <v>5</v>
      </c>
      <c r="B70" s="9">
        <v>20</v>
      </c>
      <c r="C70" s="10" t="s">
        <v>55</v>
      </c>
      <c r="D70" s="81">
        <v>8.1999999999999993</v>
      </c>
      <c r="E70" s="23">
        <v>2</v>
      </c>
      <c r="G70" s="52"/>
      <c r="H70" s="53"/>
      <c r="I70" s="53"/>
      <c r="J70" s="51"/>
      <c r="K70" s="53"/>
    </row>
    <row r="71" spans="1:11" ht="19" x14ac:dyDescent="0.25">
      <c r="A71" s="15" t="s">
        <v>7</v>
      </c>
      <c r="B71" s="9">
        <v>29</v>
      </c>
      <c r="C71" s="10" t="s">
        <v>64</v>
      </c>
      <c r="D71" s="81">
        <v>2.9</v>
      </c>
      <c r="E71" s="23">
        <v>3</v>
      </c>
      <c r="G71" s="52"/>
      <c r="H71" s="53"/>
      <c r="I71" s="53"/>
      <c r="J71" s="51"/>
      <c r="K71" s="53"/>
    </row>
    <row r="72" spans="1:11" ht="19" x14ac:dyDescent="0.25">
      <c r="A72" s="17" t="s">
        <v>9</v>
      </c>
      <c r="B72" s="18">
        <v>44</v>
      </c>
      <c r="C72" s="125">
        <v>44</v>
      </c>
      <c r="D72" s="125"/>
      <c r="E72" s="23"/>
      <c r="G72" s="52"/>
      <c r="H72" s="53"/>
      <c r="I72" s="53"/>
      <c r="J72" s="51"/>
      <c r="K72" s="53"/>
    </row>
    <row r="73" spans="1:11" x14ac:dyDescent="0.2">
      <c r="D73" s="130"/>
      <c r="G73" s="52"/>
      <c r="H73" s="53"/>
      <c r="I73" s="53"/>
      <c r="J73" s="51"/>
      <c r="K73" s="53"/>
    </row>
    <row r="74" spans="1:11" ht="19" x14ac:dyDescent="0.25">
      <c r="A74" s="5" t="s">
        <v>34</v>
      </c>
      <c r="D74" s="130"/>
      <c r="E74" s="5">
        <v>12</v>
      </c>
      <c r="G74" s="52"/>
      <c r="H74" s="53"/>
      <c r="I74" s="53"/>
      <c r="J74" s="51"/>
      <c r="K74" s="53"/>
    </row>
    <row r="75" spans="1:11" ht="19" x14ac:dyDescent="0.25">
      <c r="A75" s="8" t="s">
        <v>4</v>
      </c>
      <c r="B75" s="26">
        <v>8</v>
      </c>
      <c r="C75" s="10" t="s">
        <v>44</v>
      </c>
      <c r="D75" s="75">
        <v>2.33</v>
      </c>
      <c r="E75" s="23">
        <v>3</v>
      </c>
      <c r="G75" s="52"/>
      <c r="H75" s="53"/>
      <c r="I75" s="53"/>
      <c r="J75" s="54"/>
      <c r="K75" s="53"/>
    </row>
    <row r="76" spans="1:11" ht="19" x14ac:dyDescent="0.25">
      <c r="A76" s="12" t="s">
        <v>5</v>
      </c>
      <c r="B76" s="9">
        <v>17</v>
      </c>
      <c r="C76" s="10" t="s">
        <v>52</v>
      </c>
      <c r="D76" s="75">
        <v>5.4</v>
      </c>
      <c r="E76" s="23">
        <v>1</v>
      </c>
      <c r="G76" s="52"/>
      <c r="H76" s="53"/>
      <c r="I76" s="53"/>
      <c r="J76" s="51"/>
      <c r="K76" s="53"/>
    </row>
    <row r="77" spans="1:11" ht="19" x14ac:dyDescent="0.25">
      <c r="A77" s="15" t="s">
        <v>7</v>
      </c>
      <c r="B77" s="9">
        <v>32</v>
      </c>
      <c r="C77" s="10" t="s">
        <v>70</v>
      </c>
      <c r="D77" s="75">
        <v>3.94</v>
      </c>
      <c r="E77" s="23">
        <v>2</v>
      </c>
      <c r="G77" s="52"/>
      <c r="H77" s="53"/>
      <c r="I77" s="53"/>
      <c r="J77" s="51"/>
      <c r="K77" s="53"/>
    </row>
    <row r="78" spans="1:11" ht="19" x14ac:dyDescent="0.25">
      <c r="A78" s="17" t="s">
        <v>9</v>
      </c>
      <c r="B78" s="18">
        <v>41</v>
      </c>
      <c r="C78" s="118" t="s">
        <v>166</v>
      </c>
      <c r="D78" s="125" t="s">
        <v>178</v>
      </c>
      <c r="E78" s="23" t="s">
        <v>178</v>
      </c>
      <c r="G78" s="52"/>
      <c r="H78" s="53"/>
      <c r="I78" s="53"/>
      <c r="J78" s="51"/>
      <c r="K78" s="53"/>
    </row>
    <row r="79" spans="1:11" x14ac:dyDescent="0.2">
      <c r="D79" s="130"/>
      <c r="G79" s="52"/>
      <c r="H79" s="53"/>
      <c r="I79" s="53"/>
      <c r="J79" s="51"/>
      <c r="K79" s="53"/>
    </row>
    <row r="80" spans="1:11" x14ac:dyDescent="0.2">
      <c r="G80" s="52"/>
      <c r="H80" s="53"/>
      <c r="I80" s="53"/>
      <c r="J80" s="51"/>
      <c r="K80" s="53"/>
    </row>
    <row r="81" spans="6:11" x14ac:dyDescent="0.2">
      <c r="F81" s="53"/>
      <c r="G81" s="52"/>
      <c r="H81" s="53"/>
      <c r="I81" s="53"/>
      <c r="J81" s="51"/>
      <c r="K81" s="53"/>
    </row>
    <row r="82" spans="6:11" x14ac:dyDescent="0.2">
      <c r="F82" s="53"/>
      <c r="G82" s="119"/>
      <c r="H82" s="119"/>
      <c r="I82" s="53"/>
      <c r="J82" s="54"/>
      <c r="K82" s="53"/>
    </row>
    <row r="83" spans="6:11" x14ac:dyDescent="0.2">
      <c r="F83" s="53"/>
      <c r="G83" s="53"/>
      <c r="H83" s="53"/>
      <c r="I83" s="53"/>
      <c r="J83" s="51"/>
      <c r="K83" s="53"/>
    </row>
    <row r="84" spans="6:11" x14ac:dyDescent="0.2">
      <c r="F84" s="53"/>
      <c r="G84" s="119"/>
      <c r="H84" s="119"/>
      <c r="I84" s="53"/>
      <c r="J84" s="51"/>
      <c r="K84" s="53"/>
    </row>
    <row r="85" spans="6:11" x14ac:dyDescent="0.2">
      <c r="F85" s="53"/>
      <c r="G85" s="119"/>
      <c r="H85" s="119"/>
      <c r="I85" s="53"/>
      <c r="J85" s="51"/>
      <c r="K85" s="53"/>
    </row>
    <row r="86" spans="6:11" x14ac:dyDescent="0.2">
      <c r="F86" s="53"/>
      <c r="G86" s="119"/>
      <c r="H86" s="119"/>
      <c r="I86" s="53"/>
      <c r="J86" s="54"/>
      <c r="K86" s="53"/>
    </row>
    <row r="87" spans="6:11" x14ac:dyDescent="0.2">
      <c r="F87" s="53"/>
      <c r="G87" s="119"/>
      <c r="H87" s="119"/>
      <c r="I87" s="53"/>
      <c r="J87" s="54"/>
      <c r="K87" s="53"/>
    </row>
    <row r="88" spans="6:11" x14ac:dyDescent="0.2">
      <c r="F88" s="53"/>
      <c r="G88" s="119"/>
      <c r="H88" s="119"/>
      <c r="I88" s="53"/>
      <c r="J88" s="51"/>
      <c r="K88" s="53"/>
    </row>
    <row r="89" spans="6:11" x14ac:dyDescent="0.2">
      <c r="F89" s="53"/>
      <c r="G89" s="119"/>
      <c r="H89" s="119"/>
      <c r="I89" s="53"/>
      <c r="J89" s="55"/>
      <c r="K89" s="53"/>
    </row>
    <row r="90" spans="6:11" x14ac:dyDescent="0.2">
      <c r="F90" s="53"/>
      <c r="G90" s="119"/>
      <c r="H90" s="119"/>
      <c r="I90" s="53"/>
      <c r="J90" s="51"/>
      <c r="K90" s="53"/>
    </row>
    <row r="91" spans="6:11" x14ac:dyDescent="0.2">
      <c r="F91" s="53"/>
      <c r="G91" s="119"/>
      <c r="H91" s="119"/>
      <c r="I91" s="53"/>
      <c r="J91" s="51"/>
      <c r="K91" s="53"/>
    </row>
    <row r="92" spans="6:11" x14ac:dyDescent="0.2">
      <c r="F92" s="53"/>
      <c r="G92" s="119"/>
      <c r="H92" s="119"/>
      <c r="I92" s="53"/>
      <c r="J92" s="51"/>
      <c r="K92" s="53"/>
    </row>
    <row r="93" spans="6:11" x14ac:dyDescent="0.2">
      <c r="F93" s="53"/>
      <c r="G93" s="119"/>
      <c r="H93" s="119"/>
      <c r="I93" s="53"/>
      <c r="J93" s="51"/>
      <c r="K93" s="53"/>
    </row>
    <row r="94" spans="6:11" x14ac:dyDescent="0.2">
      <c r="F94" s="53"/>
      <c r="G94" s="119"/>
      <c r="H94" s="119"/>
      <c r="I94" s="53"/>
      <c r="J94" s="51"/>
      <c r="K94" s="53"/>
    </row>
    <row r="95" spans="6:11" x14ac:dyDescent="0.2">
      <c r="F95" s="53"/>
      <c r="G95" s="119"/>
      <c r="H95" s="119"/>
      <c r="I95" s="53"/>
      <c r="J95" s="54"/>
      <c r="K95" s="53"/>
    </row>
    <row r="96" spans="6:11" x14ac:dyDescent="0.2">
      <c r="F96" s="53"/>
      <c r="G96" s="119"/>
      <c r="H96" s="119"/>
      <c r="I96" s="53"/>
      <c r="J96" s="56"/>
      <c r="K96" s="53"/>
    </row>
    <row r="97" spans="6:11" x14ac:dyDescent="0.2">
      <c r="F97" s="53"/>
      <c r="G97" s="119"/>
      <c r="H97" s="119"/>
      <c r="I97" s="53"/>
      <c r="J97" s="51"/>
      <c r="K97" s="53"/>
    </row>
    <row r="98" spans="6:11" x14ac:dyDescent="0.2">
      <c r="F98" s="53"/>
      <c r="G98" s="120"/>
      <c r="H98" s="120"/>
      <c r="I98" s="53"/>
      <c r="J98" s="51"/>
      <c r="K98" s="53"/>
    </row>
    <row r="99" spans="6:11" x14ac:dyDescent="0.2">
      <c r="F99" s="53"/>
      <c r="G99" s="119"/>
      <c r="H99" s="119"/>
      <c r="I99" s="53"/>
      <c r="J99" s="51"/>
      <c r="K99" s="53"/>
    </row>
    <row r="100" spans="6:11" x14ac:dyDescent="0.2">
      <c r="F100" s="53"/>
      <c r="G100" s="119"/>
      <c r="H100" s="119"/>
      <c r="I100" s="53"/>
      <c r="J100" s="51"/>
      <c r="K100" s="53"/>
    </row>
    <row r="101" spans="6:11" x14ac:dyDescent="0.2">
      <c r="F101" s="53"/>
      <c r="G101" s="119"/>
      <c r="H101" s="119"/>
      <c r="I101" s="53"/>
      <c r="J101" s="51"/>
      <c r="K101" s="53"/>
    </row>
    <row r="102" spans="6:11" x14ac:dyDescent="0.2">
      <c r="F102" s="53"/>
      <c r="G102" s="119"/>
      <c r="H102" s="119"/>
      <c r="I102" s="53"/>
      <c r="J102" s="56"/>
      <c r="K102" s="53"/>
    </row>
    <row r="103" spans="6:11" x14ac:dyDescent="0.2">
      <c r="F103" s="53"/>
      <c r="G103" s="119"/>
      <c r="H103" s="119"/>
      <c r="I103" s="53"/>
      <c r="J103" s="51"/>
      <c r="K103" s="53"/>
    </row>
    <row r="104" spans="6:11" x14ac:dyDescent="0.2">
      <c r="F104" s="53"/>
      <c r="G104" s="119"/>
      <c r="H104" s="119"/>
      <c r="I104" s="53"/>
      <c r="J104" s="51"/>
      <c r="K104" s="53"/>
    </row>
    <row r="105" spans="6:11" x14ac:dyDescent="0.2">
      <c r="F105" s="53"/>
      <c r="G105" s="119"/>
      <c r="H105" s="119"/>
      <c r="I105" s="53"/>
      <c r="J105" s="55"/>
      <c r="K105" s="53"/>
    </row>
    <row r="106" spans="6:11" x14ac:dyDescent="0.2">
      <c r="F106" s="53"/>
      <c r="G106" s="119"/>
      <c r="H106" s="119"/>
      <c r="I106" s="53"/>
      <c r="J106" s="53"/>
      <c r="K106" s="53"/>
    </row>
    <row r="107" spans="6:11" x14ac:dyDescent="0.2">
      <c r="F107" s="53"/>
      <c r="G107" s="119"/>
      <c r="H107" s="119"/>
      <c r="I107" s="53"/>
    </row>
    <row r="108" spans="6:11" x14ac:dyDescent="0.2">
      <c r="F108" s="53"/>
      <c r="G108" s="121"/>
      <c r="H108" s="121"/>
      <c r="I108" s="53"/>
    </row>
    <row r="109" spans="6:11" x14ac:dyDescent="0.2">
      <c r="F109" s="53"/>
      <c r="G109" s="121"/>
      <c r="H109" s="121"/>
      <c r="I109" s="53"/>
    </row>
    <row r="110" spans="6:11" x14ac:dyDescent="0.2">
      <c r="F110" s="53"/>
      <c r="G110" s="120"/>
      <c r="H110" s="120"/>
      <c r="I110" s="53"/>
    </row>
    <row r="111" spans="6:11" x14ac:dyDescent="0.2">
      <c r="F111" s="53"/>
      <c r="G111" s="121"/>
      <c r="H111" s="121"/>
      <c r="I111" s="53"/>
    </row>
    <row r="112" spans="6:11" x14ac:dyDescent="0.2">
      <c r="F112" s="53"/>
      <c r="G112" s="121"/>
      <c r="H112" s="121"/>
      <c r="I112" s="53"/>
    </row>
    <row r="113" spans="6:9" x14ac:dyDescent="0.2">
      <c r="F113" s="53"/>
      <c r="G113" s="121"/>
      <c r="H113" s="121"/>
      <c r="I113" s="53"/>
    </row>
    <row r="114" spans="6:9" x14ac:dyDescent="0.2">
      <c r="F114" s="53"/>
      <c r="G114" s="119"/>
      <c r="H114" s="119"/>
      <c r="I114" s="53"/>
    </row>
    <row r="115" spans="6:9" x14ac:dyDescent="0.2">
      <c r="F115" s="53"/>
      <c r="G115" s="119"/>
      <c r="H115" s="119"/>
      <c r="I115" s="53"/>
    </row>
    <row r="116" spans="6:9" x14ac:dyDescent="0.2">
      <c r="F116" s="53"/>
      <c r="G116" s="121"/>
      <c r="H116" s="121"/>
      <c r="I116" s="53"/>
    </row>
    <row r="117" spans="6:9" x14ac:dyDescent="0.2">
      <c r="F117" s="53"/>
      <c r="G117" s="119"/>
      <c r="H117" s="119"/>
      <c r="I117" s="53"/>
    </row>
    <row r="118" spans="6:9" x14ac:dyDescent="0.2">
      <c r="F118" s="53"/>
      <c r="G118" s="119"/>
      <c r="H118" s="119"/>
      <c r="I118" s="53"/>
    </row>
    <row r="119" spans="6:9" x14ac:dyDescent="0.2">
      <c r="F119" s="53"/>
      <c r="G119" s="119"/>
      <c r="H119" s="119"/>
      <c r="I119" s="53"/>
    </row>
    <row r="120" spans="6:9" x14ac:dyDescent="0.2">
      <c r="F120" s="53"/>
      <c r="G120" s="119"/>
      <c r="H120" s="119"/>
      <c r="I120" s="53"/>
    </row>
    <row r="121" spans="6:9" x14ac:dyDescent="0.2">
      <c r="F121" s="53"/>
      <c r="G121" s="120"/>
      <c r="H121" s="120"/>
      <c r="I121" s="53"/>
    </row>
    <row r="122" spans="6:9" x14ac:dyDescent="0.2">
      <c r="F122" s="53"/>
      <c r="G122" s="119"/>
      <c r="H122" s="119"/>
      <c r="I122" s="53"/>
    </row>
  </sheetData>
  <pageMargins left="0.7" right="0.7" top="0.75" bottom="0.75" header="0.3" footer="0.3"/>
  <pageSetup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topLeftCell="F7" workbookViewId="0">
      <selection activeCell="P14" sqref="P14"/>
    </sheetView>
  </sheetViews>
  <sheetFormatPr baseColWidth="10" defaultColWidth="11" defaultRowHeight="16" x14ac:dyDescent="0.2"/>
  <cols>
    <col min="2" max="2" width="6.33203125" hidden="1" customWidth="1"/>
    <col min="3" max="3" width="24" customWidth="1"/>
    <col min="4" max="4" width="11" style="127"/>
    <col min="8" max="8" width="27.1640625" customWidth="1"/>
    <col min="9" max="9" width="13" customWidth="1"/>
    <col min="13" max="13" width="27.1640625" customWidth="1"/>
  </cols>
  <sheetData>
    <row r="1" spans="1:16" ht="21" x14ac:dyDescent="0.25">
      <c r="A1" s="2" t="s">
        <v>35</v>
      </c>
    </row>
    <row r="4" spans="1:16" ht="19" x14ac:dyDescent="0.25">
      <c r="A4" s="1" t="s">
        <v>77</v>
      </c>
      <c r="C4" s="59"/>
      <c r="D4" s="13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6" spans="1:16" ht="19" x14ac:dyDescent="0.25">
      <c r="A6" s="60" t="s">
        <v>0</v>
      </c>
      <c r="B6" s="60"/>
      <c r="C6" s="61"/>
      <c r="D6" s="4" t="s">
        <v>1</v>
      </c>
      <c r="E6" s="4" t="s">
        <v>2</v>
      </c>
      <c r="F6" s="60"/>
      <c r="H6" s="60"/>
      <c r="I6" s="60"/>
      <c r="J6" s="60"/>
      <c r="K6" s="60"/>
      <c r="M6" s="58"/>
      <c r="N6" s="58"/>
      <c r="O6" s="58"/>
      <c r="P6" s="58"/>
    </row>
    <row r="7" spans="1:16" ht="19" x14ac:dyDescent="0.25">
      <c r="A7" s="62"/>
      <c r="B7" s="5" t="s">
        <v>3</v>
      </c>
      <c r="C7" s="63"/>
      <c r="D7" s="135"/>
      <c r="E7" s="62">
        <v>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58"/>
    </row>
    <row r="8" spans="1:16" ht="20" thickBot="1" x14ac:dyDescent="0.3">
      <c r="A8" s="29" t="s">
        <v>4</v>
      </c>
      <c r="B8" s="64">
        <v>1</v>
      </c>
      <c r="C8" s="65" t="s">
        <v>78</v>
      </c>
      <c r="D8" s="75">
        <v>4.37</v>
      </c>
      <c r="E8" s="66">
        <v>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58"/>
    </row>
    <row r="9" spans="1:16" ht="19" x14ac:dyDescent="0.25">
      <c r="A9" s="32" t="s">
        <v>5</v>
      </c>
      <c r="B9" s="66">
        <v>6</v>
      </c>
      <c r="C9" s="67" t="s">
        <v>83</v>
      </c>
      <c r="D9" s="77">
        <v>11.5</v>
      </c>
      <c r="E9" s="68">
        <v>1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58"/>
    </row>
    <row r="10" spans="1:16" ht="19" x14ac:dyDescent="0.25">
      <c r="A10" s="34" t="s">
        <v>7</v>
      </c>
      <c r="B10" s="68">
        <v>7</v>
      </c>
      <c r="C10" s="71" t="s">
        <v>82</v>
      </c>
      <c r="D10" s="75">
        <v>0</v>
      </c>
      <c r="E10" s="68">
        <v>3</v>
      </c>
      <c r="F10" s="62"/>
      <c r="G10" s="60" t="s">
        <v>75</v>
      </c>
      <c r="H10" s="62"/>
      <c r="I10" s="4" t="s">
        <v>1</v>
      </c>
      <c r="J10" s="4" t="s">
        <v>2</v>
      </c>
      <c r="K10" s="62"/>
      <c r="L10" s="62"/>
      <c r="M10" s="62"/>
      <c r="N10" s="62"/>
      <c r="O10" s="62"/>
      <c r="P10" s="58"/>
    </row>
    <row r="11" spans="1:16" ht="19" x14ac:dyDescent="0.25">
      <c r="A11" s="41" t="s">
        <v>9</v>
      </c>
      <c r="B11" s="68">
        <v>12</v>
      </c>
      <c r="C11" s="122">
        <v>12</v>
      </c>
      <c r="D11" s="136"/>
      <c r="E11" s="68"/>
      <c r="F11" s="62"/>
      <c r="G11" s="40" t="s">
        <v>76</v>
      </c>
      <c r="H11" s="62"/>
      <c r="I11" s="62"/>
      <c r="J11" s="62">
        <v>4</v>
      </c>
      <c r="K11" s="62"/>
      <c r="L11" s="62"/>
      <c r="M11" s="62"/>
      <c r="N11" s="62"/>
      <c r="O11" s="62"/>
      <c r="P11" s="58"/>
    </row>
    <row r="12" spans="1:16" ht="19" x14ac:dyDescent="0.25">
      <c r="A12" s="62"/>
      <c r="B12" s="62"/>
      <c r="C12" s="63"/>
      <c r="D12" s="135"/>
      <c r="E12" s="62"/>
      <c r="F12" s="62"/>
      <c r="G12" s="29" t="s">
        <v>4</v>
      </c>
      <c r="H12" s="35" t="str">
        <f>IF(E9=1,C9,(IF(E10=1,C21,(IF(E11=1,C11,(IF(E8=1,C8,1.1)))))))</f>
        <v>Isabella Taviani</v>
      </c>
      <c r="I12" s="69">
        <v>9.23</v>
      </c>
      <c r="J12" s="64">
        <v>2</v>
      </c>
      <c r="K12" s="62"/>
      <c r="L12" s="60" t="s">
        <v>24</v>
      </c>
      <c r="M12" s="62"/>
      <c r="N12" s="4" t="s">
        <v>1</v>
      </c>
      <c r="O12" s="4" t="s">
        <v>2</v>
      </c>
      <c r="P12" s="58"/>
    </row>
    <row r="13" spans="1:16" ht="19" x14ac:dyDescent="0.25">
      <c r="A13" s="62"/>
      <c r="B13" s="5" t="s">
        <v>10</v>
      </c>
      <c r="C13" s="63"/>
      <c r="D13" s="135"/>
      <c r="E13" s="62">
        <v>2</v>
      </c>
      <c r="F13" s="62"/>
      <c r="G13" s="32" t="s">
        <v>5</v>
      </c>
      <c r="H13" s="42" t="str">
        <f>IF(E15=2,C15,(IF(E16=2,#REF!,(IF(E17=2,C17,(IF(E14=2,C14,2.2)))))))</f>
        <v>Georgia Morrow</v>
      </c>
      <c r="I13" s="35">
        <v>8.77</v>
      </c>
      <c r="J13" s="66">
        <v>3</v>
      </c>
      <c r="K13" s="62"/>
      <c r="L13" s="62"/>
      <c r="M13" s="48"/>
      <c r="N13" s="48"/>
      <c r="O13" s="62">
        <v>6</v>
      </c>
      <c r="P13" s="58"/>
    </row>
    <row r="14" spans="1:16" ht="19" x14ac:dyDescent="0.25">
      <c r="A14" s="29" t="s">
        <v>4</v>
      </c>
      <c r="B14" s="64">
        <v>3</v>
      </c>
      <c r="C14" s="65" t="s">
        <v>80</v>
      </c>
      <c r="D14" s="76">
        <v>5.37</v>
      </c>
      <c r="E14" s="66">
        <v>3</v>
      </c>
      <c r="F14" s="62"/>
      <c r="G14" s="34" t="s">
        <v>7</v>
      </c>
      <c r="H14" s="42" t="str">
        <f>IF(E21=2,C10,(IF(E22=2,C16,(IF(E23=2,C23,(IF(E20=2,C20,2.3)))))))</f>
        <v>Laila Rich</v>
      </c>
      <c r="I14" s="42">
        <v>10.26</v>
      </c>
      <c r="J14" s="68">
        <v>1</v>
      </c>
      <c r="K14" s="62"/>
      <c r="L14" s="29" t="s">
        <v>4</v>
      </c>
      <c r="M14" s="35" t="str">
        <f>IF(J12=1,H12,(IF(J13=1,H13,(IF(J14=1,H14,1.4)))))</f>
        <v>Laila Rich</v>
      </c>
      <c r="N14" s="69">
        <v>10</v>
      </c>
      <c r="O14" s="64">
        <v>1</v>
      </c>
      <c r="P14" s="58"/>
    </row>
    <row r="15" spans="1:16" ht="19" x14ac:dyDescent="0.25">
      <c r="A15" s="32" t="s">
        <v>5</v>
      </c>
      <c r="B15" s="66">
        <v>4</v>
      </c>
      <c r="C15" s="67" t="s">
        <v>81</v>
      </c>
      <c r="D15" s="76">
        <v>6.47</v>
      </c>
      <c r="E15" s="68">
        <v>2</v>
      </c>
      <c r="F15" s="62"/>
      <c r="G15" s="62"/>
      <c r="H15" s="62"/>
      <c r="I15" s="62"/>
      <c r="J15" s="62"/>
      <c r="K15" s="62"/>
      <c r="L15" s="32" t="s">
        <v>5</v>
      </c>
      <c r="M15" s="42" t="str">
        <f>IF(J12=2,H12,(IF(J13=2,H13,(IF(J14=2,H14,2.4)))))</f>
        <v>Isabella Taviani</v>
      </c>
      <c r="N15" s="35">
        <v>8.77</v>
      </c>
      <c r="O15" s="66">
        <v>3</v>
      </c>
      <c r="P15" s="58"/>
    </row>
    <row r="16" spans="1:16" ht="19" x14ac:dyDescent="0.25">
      <c r="A16" s="34" t="s">
        <v>7</v>
      </c>
      <c r="B16" s="68">
        <v>9</v>
      </c>
      <c r="C16" s="71" t="s">
        <v>85</v>
      </c>
      <c r="D16" s="75">
        <v>3.57</v>
      </c>
      <c r="E16" s="68">
        <v>4</v>
      </c>
      <c r="F16" s="62"/>
      <c r="G16" s="62"/>
      <c r="H16" s="62"/>
      <c r="I16" s="62"/>
      <c r="J16" s="62"/>
      <c r="K16" s="62"/>
      <c r="L16" s="34" t="s">
        <v>7</v>
      </c>
      <c r="M16" s="42" t="str">
        <f>IF(J18=1,H18,(IF(J19=1,H19,(IF(J20=1,H20,1.5)))))</f>
        <v>Shira Arakawa</v>
      </c>
      <c r="N16" s="42">
        <v>7.77</v>
      </c>
      <c r="O16" s="68">
        <v>4</v>
      </c>
      <c r="P16" s="58"/>
    </row>
    <row r="17" spans="1:16" ht="19" x14ac:dyDescent="0.25">
      <c r="A17" s="41" t="s">
        <v>9</v>
      </c>
      <c r="B17" s="68">
        <v>10</v>
      </c>
      <c r="C17" s="67" t="s">
        <v>179</v>
      </c>
      <c r="D17" s="137">
        <v>8.93</v>
      </c>
      <c r="E17" s="68">
        <v>1</v>
      </c>
      <c r="F17" s="62"/>
      <c r="G17" s="5" t="s">
        <v>12</v>
      </c>
      <c r="H17" s="62"/>
      <c r="I17" s="62"/>
      <c r="J17" s="62">
        <v>5</v>
      </c>
      <c r="K17" s="62"/>
      <c r="L17" s="41" t="s">
        <v>9</v>
      </c>
      <c r="M17" s="42" t="str">
        <f>IF(J19=2,H19,(IF(J20=2,H20,(IF(J18=2,H18,2.5)))))</f>
        <v>Summer Halliwell-Quinn</v>
      </c>
      <c r="N17" s="42">
        <v>8.84</v>
      </c>
      <c r="O17" s="68">
        <v>2</v>
      </c>
      <c r="P17" s="58"/>
    </row>
    <row r="18" spans="1:16" ht="19" x14ac:dyDescent="0.25">
      <c r="A18" s="62"/>
      <c r="B18" s="62"/>
      <c r="D18" s="130"/>
      <c r="E18" s="62"/>
      <c r="F18" s="62"/>
      <c r="G18" s="29" t="s">
        <v>4</v>
      </c>
      <c r="H18" s="35" t="str">
        <f>IF(E9=2,C9,(IF(E10=2,C21,(IF(E11=2,C11,(IF(E8=2,C8,2.1)))))))</f>
        <v>Summer Halliwell-Quinn</v>
      </c>
      <c r="I18" s="69">
        <v>6.23</v>
      </c>
      <c r="J18" s="64">
        <v>2</v>
      </c>
      <c r="K18" s="62"/>
      <c r="L18" s="62"/>
      <c r="M18" s="62"/>
      <c r="N18" s="62"/>
      <c r="O18" s="62"/>
      <c r="P18" s="58"/>
    </row>
    <row r="19" spans="1:16" ht="19" x14ac:dyDescent="0.25">
      <c r="A19" s="62"/>
      <c r="B19" s="5" t="s">
        <v>11</v>
      </c>
      <c r="C19" s="63"/>
      <c r="D19" s="135"/>
      <c r="E19" s="62">
        <v>3</v>
      </c>
      <c r="F19" s="62"/>
      <c r="G19" s="32" t="s">
        <v>5</v>
      </c>
      <c r="H19" s="42" t="str">
        <f>IF(E15=1,C15,(IF(E16=1,#REF!,(IF(E17=1,C17,(IF(E14=1,C14,1.2)))))))</f>
        <v>Shira Arakawa</v>
      </c>
      <c r="I19" s="35">
        <v>8.8000000000000007</v>
      </c>
      <c r="J19" s="66">
        <v>1</v>
      </c>
      <c r="K19" s="62"/>
      <c r="L19" s="62"/>
      <c r="M19" s="62"/>
      <c r="N19" s="62"/>
      <c r="O19" s="62"/>
      <c r="P19" s="58"/>
    </row>
    <row r="20" spans="1:16" ht="19" x14ac:dyDescent="0.25">
      <c r="A20" s="29" t="s">
        <v>4</v>
      </c>
      <c r="B20" s="70">
        <v>2</v>
      </c>
      <c r="C20" s="71" t="s">
        <v>79</v>
      </c>
      <c r="D20" s="75">
        <v>5.16</v>
      </c>
      <c r="E20" s="66">
        <v>2</v>
      </c>
      <c r="F20" s="62"/>
      <c r="G20" s="34" t="s">
        <v>7</v>
      </c>
      <c r="H20" s="42" t="s">
        <v>181</v>
      </c>
      <c r="I20" s="42">
        <v>4.7</v>
      </c>
      <c r="J20" s="68">
        <v>3</v>
      </c>
      <c r="K20" s="62"/>
      <c r="L20" s="62"/>
      <c r="M20" s="62"/>
      <c r="N20" s="62"/>
      <c r="O20" s="62"/>
      <c r="P20" s="58"/>
    </row>
    <row r="21" spans="1:16" ht="19" x14ac:dyDescent="0.25">
      <c r="A21" s="32" t="s">
        <v>5</v>
      </c>
      <c r="B21" s="72">
        <v>5</v>
      </c>
      <c r="C21" s="67" t="s">
        <v>84</v>
      </c>
      <c r="D21" s="75">
        <v>5.34</v>
      </c>
      <c r="E21" s="68">
        <v>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58"/>
    </row>
    <row r="22" spans="1:16" ht="19" x14ac:dyDescent="0.25">
      <c r="A22" s="34" t="s">
        <v>7</v>
      </c>
      <c r="B22" s="73">
        <v>8</v>
      </c>
      <c r="C22" s="9" t="s">
        <v>167</v>
      </c>
      <c r="D22" s="75">
        <v>4.7300000000000004</v>
      </c>
      <c r="E22" s="68">
        <v>3</v>
      </c>
      <c r="F22" s="62"/>
      <c r="G22" s="124"/>
      <c r="H22" s="124"/>
      <c r="I22" s="62"/>
      <c r="J22" s="62"/>
      <c r="K22" s="62"/>
      <c r="L22" s="62"/>
      <c r="M22" s="62"/>
      <c r="N22" s="62"/>
      <c r="O22" s="62"/>
      <c r="P22" s="58"/>
    </row>
    <row r="23" spans="1:16" ht="19" x14ac:dyDescent="0.25">
      <c r="A23" s="41" t="s">
        <v>9</v>
      </c>
      <c r="B23" s="73">
        <v>11</v>
      </c>
      <c r="C23" s="123">
        <v>11</v>
      </c>
      <c r="D23" s="138"/>
      <c r="E23" s="68"/>
      <c r="F23" s="62"/>
      <c r="G23" s="119"/>
      <c r="H23" s="119"/>
      <c r="I23" s="53"/>
      <c r="J23" s="51"/>
      <c r="K23" s="62"/>
      <c r="L23" s="62"/>
      <c r="M23" s="62"/>
      <c r="N23" s="62"/>
      <c r="O23" s="62"/>
      <c r="P23" s="58"/>
    </row>
    <row r="24" spans="1:16" x14ac:dyDescent="0.2">
      <c r="A24" s="58"/>
      <c r="B24" s="58"/>
      <c r="C24" s="59"/>
      <c r="D24" s="139"/>
      <c r="E24" s="58"/>
      <c r="F24" s="58"/>
      <c r="G24" s="119"/>
      <c r="H24" s="119"/>
      <c r="I24" s="53"/>
      <c r="J24" s="51"/>
      <c r="K24" s="58"/>
      <c r="L24" s="58"/>
      <c r="M24" s="58"/>
      <c r="N24" s="58"/>
      <c r="O24" s="58"/>
      <c r="P24" s="58"/>
    </row>
    <row r="25" spans="1:16" x14ac:dyDescent="0.2">
      <c r="G25" s="119"/>
      <c r="H25" s="119"/>
      <c r="I25" s="53"/>
      <c r="J25" s="55"/>
    </row>
    <row r="26" spans="1:16" x14ac:dyDescent="0.2">
      <c r="G26" s="119"/>
      <c r="H26" s="119"/>
      <c r="I26" s="53"/>
      <c r="J26" s="55"/>
    </row>
    <row r="27" spans="1:16" x14ac:dyDescent="0.2">
      <c r="G27" s="119"/>
      <c r="H27" s="119"/>
      <c r="I27" s="53"/>
      <c r="J27" s="51"/>
    </row>
    <row r="28" spans="1:16" x14ac:dyDescent="0.2">
      <c r="G28" s="119"/>
      <c r="H28" s="119"/>
      <c r="I28" s="53"/>
      <c r="J28" s="51"/>
    </row>
    <row r="29" spans="1:16" x14ac:dyDescent="0.2">
      <c r="G29" s="119"/>
      <c r="H29" s="119"/>
      <c r="I29" s="53"/>
      <c r="J29" s="51"/>
    </row>
    <row r="30" spans="1:16" x14ac:dyDescent="0.2">
      <c r="G30" s="119"/>
      <c r="H30" s="119"/>
      <c r="I30" s="53"/>
      <c r="J30" s="51"/>
    </row>
    <row r="31" spans="1:16" x14ac:dyDescent="0.2">
      <c r="G31" s="119"/>
      <c r="H31" s="119"/>
    </row>
    <row r="32" spans="1:16" x14ac:dyDescent="0.2">
      <c r="G32" s="119"/>
      <c r="H32" s="119"/>
    </row>
  </sheetData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11"/>
  <sheetViews>
    <sheetView topLeftCell="A46" zoomScale="60" zoomScaleNormal="60" workbookViewId="0">
      <selection activeCell="X39" sqref="X39"/>
    </sheetView>
  </sheetViews>
  <sheetFormatPr baseColWidth="10" defaultColWidth="11" defaultRowHeight="16" x14ac:dyDescent="0.2"/>
  <cols>
    <col min="2" max="2" width="5" hidden="1" customWidth="1"/>
    <col min="3" max="3" width="27.1640625" customWidth="1"/>
    <col min="4" max="4" width="12.33203125" style="127" customWidth="1"/>
    <col min="8" max="8" width="24" customWidth="1"/>
    <col min="9" max="9" width="15.33203125" customWidth="1"/>
    <col min="13" max="13" width="27.5" customWidth="1"/>
    <col min="14" max="14" width="13.83203125" customWidth="1"/>
    <col min="18" max="18" width="27.1640625" customWidth="1"/>
    <col min="19" max="19" width="13.83203125" customWidth="1"/>
    <col min="23" max="23" width="33.33203125" customWidth="1"/>
    <col min="24" max="24" width="12.6640625" customWidth="1"/>
  </cols>
  <sheetData>
    <row r="1" spans="1:10" ht="21" x14ac:dyDescent="0.25">
      <c r="A1" s="2" t="s">
        <v>35</v>
      </c>
    </row>
    <row r="3" spans="1:10" ht="19" x14ac:dyDescent="0.25">
      <c r="A3" s="1" t="s">
        <v>95</v>
      </c>
    </row>
    <row r="6" spans="1:10" ht="19" x14ac:dyDescent="0.25">
      <c r="A6" s="1" t="s">
        <v>0</v>
      </c>
      <c r="B6" s="1"/>
      <c r="C6" s="3"/>
      <c r="D6" s="4" t="s">
        <v>1</v>
      </c>
      <c r="E6" s="4" t="s">
        <v>2</v>
      </c>
    </row>
    <row r="7" spans="1:10" ht="19" x14ac:dyDescent="0.25">
      <c r="A7" s="5" t="s">
        <v>3</v>
      </c>
      <c r="C7" s="6"/>
      <c r="D7" s="128"/>
      <c r="E7" s="5">
        <v>1</v>
      </c>
    </row>
    <row r="8" spans="1:10" ht="19" x14ac:dyDescent="0.25">
      <c r="A8" s="8" t="s">
        <v>4</v>
      </c>
      <c r="B8" s="9">
        <v>1</v>
      </c>
      <c r="C8" s="10" t="s">
        <v>96</v>
      </c>
      <c r="D8" s="75">
        <v>11.44</v>
      </c>
      <c r="E8" s="11">
        <v>1</v>
      </c>
      <c r="G8" s="7"/>
      <c r="H8" s="7"/>
      <c r="I8" s="7"/>
      <c r="J8" s="7"/>
    </row>
    <row r="9" spans="1:10" ht="19" x14ac:dyDescent="0.25">
      <c r="A9" s="12" t="s">
        <v>5</v>
      </c>
      <c r="B9" s="13">
        <v>24</v>
      </c>
      <c r="C9" s="10" t="s">
        <v>119</v>
      </c>
      <c r="D9" s="75">
        <v>4.84</v>
      </c>
      <c r="E9" s="14">
        <v>3</v>
      </c>
      <c r="G9" s="1" t="s">
        <v>6</v>
      </c>
      <c r="H9" s="7"/>
      <c r="I9" s="4" t="s">
        <v>1</v>
      </c>
      <c r="J9" s="4" t="s">
        <v>2</v>
      </c>
    </row>
    <row r="10" spans="1:10" ht="19" x14ac:dyDescent="0.25">
      <c r="A10" s="15" t="s">
        <v>7</v>
      </c>
      <c r="B10" s="9">
        <v>25</v>
      </c>
      <c r="C10" s="10" t="s">
        <v>120</v>
      </c>
      <c r="D10" s="75">
        <v>5.23</v>
      </c>
      <c r="E10" s="11">
        <v>2</v>
      </c>
      <c r="G10" s="16" t="s">
        <v>8</v>
      </c>
      <c r="H10" s="7"/>
      <c r="I10" s="7"/>
      <c r="J10" s="5">
        <v>13</v>
      </c>
    </row>
    <row r="11" spans="1:10" ht="19" x14ac:dyDescent="0.25">
      <c r="A11" s="17" t="s">
        <v>9</v>
      </c>
      <c r="B11" s="18">
        <v>48</v>
      </c>
      <c r="C11" s="19">
        <v>48</v>
      </c>
      <c r="D11" s="129"/>
      <c r="E11" s="20"/>
      <c r="G11" s="8" t="s">
        <v>4</v>
      </c>
      <c r="H11" s="21" t="str">
        <f>IF(E8=1,C8,(IF(E9=1,C9,(IF(E10=1,C10,(IF(E11=1,C11,1.1)))))))</f>
        <v>Grayson Hinrichs</v>
      </c>
      <c r="I11" s="9">
        <v>10.23</v>
      </c>
      <c r="J11" s="11">
        <v>1</v>
      </c>
    </row>
    <row r="12" spans="1:10" ht="19" x14ac:dyDescent="0.25">
      <c r="D12" s="130"/>
      <c r="G12" s="12" t="s">
        <v>5</v>
      </c>
      <c r="H12" s="21" t="str">
        <f>IF(E8=2,C8,(IF(E9=2,C9,(IF(E10=2,C10,(IF(E11=2,C11,2.1)))))))</f>
        <v>William Kypreos</v>
      </c>
      <c r="I12" s="9">
        <v>8.23</v>
      </c>
      <c r="J12" s="14">
        <v>3</v>
      </c>
    </row>
    <row r="13" spans="1:10" ht="19" x14ac:dyDescent="0.25">
      <c r="A13" s="5" t="s">
        <v>10</v>
      </c>
      <c r="C13" s="6"/>
      <c r="D13" s="128"/>
      <c r="E13" s="5">
        <v>2</v>
      </c>
      <c r="G13" s="15" t="s">
        <v>7</v>
      </c>
      <c r="H13" s="22" t="str">
        <f>IF(E14=1,C14,(IF(E15=1,C15,(IF(E16=1,C16,(IF(E17=1,C17,1.2)))))))</f>
        <v>Flynn Houlihan</v>
      </c>
      <c r="I13" s="9">
        <v>9.74</v>
      </c>
      <c r="J13" s="11">
        <v>2</v>
      </c>
    </row>
    <row r="14" spans="1:10" ht="19" x14ac:dyDescent="0.25">
      <c r="A14" s="8" t="s">
        <v>4</v>
      </c>
      <c r="B14" s="9">
        <v>12</v>
      </c>
      <c r="C14" s="10" t="s">
        <v>107</v>
      </c>
      <c r="D14" s="75">
        <v>4.5</v>
      </c>
      <c r="E14" s="23">
        <v>3</v>
      </c>
      <c r="G14" s="17" t="s">
        <v>9</v>
      </c>
      <c r="H14" s="22" t="str">
        <f>IF(E14=2,C14,(IF(E15=2,C15,(IF(E16=2,C16,(IF(E17=2,C17,2.2)))))))</f>
        <v>Jacob Phillips</v>
      </c>
      <c r="I14" s="9">
        <v>4.3</v>
      </c>
      <c r="J14" s="20">
        <v>4</v>
      </c>
    </row>
    <row r="15" spans="1:10" ht="19" x14ac:dyDescent="0.25">
      <c r="A15" s="12" t="s">
        <v>5</v>
      </c>
      <c r="B15" s="9">
        <v>13</v>
      </c>
      <c r="C15" s="10" t="s">
        <v>108</v>
      </c>
      <c r="D15" s="75">
        <v>9.9</v>
      </c>
      <c r="E15" s="23">
        <v>1</v>
      </c>
      <c r="G15" s="24"/>
      <c r="H15" s="24"/>
      <c r="I15" s="24"/>
      <c r="J15" s="25"/>
    </row>
    <row r="16" spans="1:10" ht="19" x14ac:dyDescent="0.25">
      <c r="A16" s="15" t="s">
        <v>7</v>
      </c>
      <c r="B16" s="9">
        <v>36</v>
      </c>
      <c r="C16" s="10" t="s">
        <v>131</v>
      </c>
      <c r="D16" s="125">
        <v>1.34</v>
      </c>
      <c r="E16" s="23">
        <v>4</v>
      </c>
      <c r="G16" s="24"/>
      <c r="H16" s="24"/>
      <c r="I16" s="24"/>
      <c r="J16" s="25"/>
    </row>
    <row r="17" spans="1:25" ht="19" x14ac:dyDescent="0.25">
      <c r="A17" s="17" t="s">
        <v>9</v>
      </c>
      <c r="B17" s="9">
        <v>37</v>
      </c>
      <c r="C17" s="10" t="s">
        <v>168</v>
      </c>
      <c r="D17" s="125">
        <v>4.9000000000000004</v>
      </c>
      <c r="E17" s="23">
        <v>2</v>
      </c>
      <c r="G17" s="7"/>
      <c r="H17" s="7"/>
      <c r="I17" s="7"/>
      <c r="J17" s="5"/>
    </row>
    <row r="18" spans="1:25" ht="19" x14ac:dyDescent="0.25">
      <c r="D18" s="130"/>
      <c r="G18" s="7"/>
      <c r="H18" s="7"/>
      <c r="I18" s="7"/>
      <c r="J18" s="5"/>
    </row>
    <row r="19" spans="1:25" ht="19" x14ac:dyDescent="0.25">
      <c r="A19" s="5" t="s">
        <v>11</v>
      </c>
      <c r="C19" s="6"/>
      <c r="D19" s="128"/>
      <c r="E19" s="5">
        <v>3</v>
      </c>
      <c r="G19" s="7"/>
      <c r="H19" s="7"/>
      <c r="I19" s="7"/>
      <c r="J19" s="5"/>
    </row>
    <row r="20" spans="1:25" ht="19" x14ac:dyDescent="0.25">
      <c r="A20" s="8" t="s">
        <v>4</v>
      </c>
      <c r="B20" s="26">
        <v>6</v>
      </c>
      <c r="C20" s="10" t="s">
        <v>101</v>
      </c>
      <c r="D20" s="75" t="s">
        <v>178</v>
      </c>
      <c r="E20" s="23" t="s">
        <v>178</v>
      </c>
      <c r="G20" s="5" t="s">
        <v>12</v>
      </c>
      <c r="H20" s="7"/>
      <c r="I20" s="7"/>
      <c r="J20" s="5">
        <v>14</v>
      </c>
    </row>
    <row r="21" spans="1:25" ht="19" x14ac:dyDescent="0.25">
      <c r="A21" s="12" t="s">
        <v>5</v>
      </c>
      <c r="B21" s="9">
        <v>19</v>
      </c>
      <c r="C21" s="10" t="s">
        <v>114</v>
      </c>
      <c r="D21" s="75">
        <v>9.07</v>
      </c>
      <c r="E21" s="23">
        <v>1</v>
      </c>
      <c r="G21" s="8" t="s">
        <v>4</v>
      </c>
      <c r="H21" s="22" t="str">
        <f>IF(E20=1,C20,(IF(E21=1,C21,(IF(E22=1,C22,(IF(E23=1,C23,1.3)))))))</f>
        <v>Josh Houlihan</v>
      </c>
      <c r="I21" s="9">
        <v>2.2999999999999998</v>
      </c>
      <c r="J21" s="11">
        <v>4</v>
      </c>
    </row>
    <row r="22" spans="1:25" ht="19" x14ac:dyDescent="0.25">
      <c r="A22" s="15" t="s">
        <v>7</v>
      </c>
      <c r="B22" s="9">
        <v>30</v>
      </c>
      <c r="C22" s="10" t="s">
        <v>125</v>
      </c>
      <c r="D22" s="75">
        <v>3.5</v>
      </c>
      <c r="E22" s="23">
        <v>2</v>
      </c>
      <c r="G22" s="12" t="s">
        <v>5</v>
      </c>
      <c r="H22" s="22" t="str">
        <f>IF(E20=2,C20,(IF(E21=2,C21,(IF(E22=2,C22,(IF(E23=2,C23,2.3)))))))</f>
        <v>Jack Hobbs</v>
      </c>
      <c r="I22" s="9">
        <v>5.7</v>
      </c>
      <c r="J22" s="14">
        <v>3</v>
      </c>
    </row>
    <row r="23" spans="1:25" ht="19" x14ac:dyDescent="0.25">
      <c r="A23" s="17" t="s">
        <v>9</v>
      </c>
      <c r="B23" s="18">
        <v>43</v>
      </c>
      <c r="C23" s="125">
        <v>43</v>
      </c>
      <c r="D23" s="125"/>
      <c r="E23" s="23"/>
      <c r="G23" s="15" t="s">
        <v>7</v>
      </c>
      <c r="H23" s="27" t="str">
        <f>IF(E26=1,C26,(IF(E27=1,C27,(IF(E28=1,C40,(IF(E29=1,C29,1.4)))))))</f>
        <v>Jarvis Earle</v>
      </c>
      <c r="I23" s="9">
        <v>13.83</v>
      </c>
      <c r="J23" s="11">
        <v>1</v>
      </c>
      <c r="L23" s="5" t="s">
        <v>13</v>
      </c>
      <c r="M23" s="28"/>
      <c r="N23" s="5" t="s">
        <v>14</v>
      </c>
      <c r="O23" s="1" t="s">
        <v>15</v>
      </c>
    </row>
    <row r="24" spans="1:25" ht="19" x14ac:dyDescent="0.25">
      <c r="D24" s="130"/>
      <c r="G24" s="17" t="s">
        <v>9</v>
      </c>
      <c r="H24" s="27" t="str">
        <f>IF(E26=2,C26,(IF(E27=2,C27,(IF(E28=2,C40,(IF(E29=2,C29,2.4)))))))</f>
        <v>Sam Klimenko</v>
      </c>
      <c r="I24" s="9">
        <v>5.9</v>
      </c>
      <c r="J24" s="20">
        <v>2</v>
      </c>
      <c r="L24" s="5" t="s">
        <v>16</v>
      </c>
      <c r="M24" s="5" t="s">
        <v>17</v>
      </c>
      <c r="N24" s="5"/>
      <c r="O24" s="5">
        <v>19</v>
      </c>
    </row>
    <row r="25" spans="1:25" ht="19" x14ac:dyDescent="0.25">
      <c r="A25" s="5" t="s">
        <v>18</v>
      </c>
      <c r="C25" s="6"/>
      <c r="D25" s="128"/>
      <c r="E25" s="5">
        <v>4</v>
      </c>
      <c r="G25" s="7"/>
      <c r="H25" s="7"/>
      <c r="I25" s="7"/>
      <c r="J25" s="5"/>
      <c r="L25" s="29" t="s">
        <v>4</v>
      </c>
      <c r="M25" s="21" t="str">
        <f>IF(J11=1,H11,(IF(J12=1,H12,(IF(J13=1,H13,(IF(J14=1,H14,1.13)))))))</f>
        <v>Grayson Hinrichs</v>
      </c>
      <c r="N25" s="30">
        <v>17.329999999999998</v>
      </c>
      <c r="O25" s="31">
        <v>1</v>
      </c>
    </row>
    <row r="26" spans="1:25" ht="19" x14ac:dyDescent="0.25">
      <c r="A26" s="8" t="s">
        <v>4</v>
      </c>
      <c r="B26" s="26">
        <v>7</v>
      </c>
      <c r="C26" s="10" t="s">
        <v>102</v>
      </c>
      <c r="D26" s="75">
        <v>14.57</v>
      </c>
      <c r="E26" s="23">
        <v>1</v>
      </c>
      <c r="G26" s="7"/>
      <c r="H26" s="7"/>
      <c r="I26" s="7"/>
      <c r="J26" s="5"/>
      <c r="L26" s="32" t="s">
        <v>5</v>
      </c>
      <c r="M26" s="21" t="str">
        <f>IF(J21=2,H21,(IF(J22=2,H22,(IF(J23=2,H23,(IF(J24=2,H24,2.14)))))))</f>
        <v>Sam Klimenko</v>
      </c>
      <c r="N26" s="30">
        <v>1.33</v>
      </c>
      <c r="O26" s="33">
        <v>3</v>
      </c>
    </row>
    <row r="27" spans="1:25" ht="19" x14ac:dyDescent="0.25">
      <c r="A27" s="12" t="s">
        <v>5</v>
      </c>
      <c r="B27" s="9">
        <v>18</v>
      </c>
      <c r="C27" s="10" t="s">
        <v>113</v>
      </c>
      <c r="D27" s="75">
        <v>9.3000000000000007</v>
      </c>
      <c r="E27" s="23">
        <v>2</v>
      </c>
      <c r="G27" s="7"/>
      <c r="H27" s="7"/>
      <c r="I27" s="7"/>
      <c r="J27" s="5"/>
      <c r="L27" s="34" t="s">
        <v>7</v>
      </c>
      <c r="M27" s="30" t="str">
        <f>IF(J31=2,H31,(IF(J32=2,H32,(IF(J33=2,H33,(IF(J34=2,H34,2.15)))))))</f>
        <v>Cruz Mckee</v>
      </c>
      <c r="N27" s="30">
        <v>7.33</v>
      </c>
      <c r="O27" s="33">
        <v>2</v>
      </c>
      <c r="Q27" s="5" t="s">
        <v>19</v>
      </c>
      <c r="S27" s="4" t="s">
        <v>1</v>
      </c>
      <c r="T27" s="4" t="s">
        <v>2</v>
      </c>
    </row>
    <row r="28" spans="1:25" ht="19" x14ac:dyDescent="0.25">
      <c r="A28" s="15" t="s">
        <v>7</v>
      </c>
      <c r="B28" s="9">
        <v>31</v>
      </c>
      <c r="C28" s="10" t="s">
        <v>129</v>
      </c>
      <c r="D28" s="75">
        <v>2.63</v>
      </c>
      <c r="E28" s="23">
        <v>3</v>
      </c>
      <c r="G28" s="7"/>
      <c r="H28" s="7"/>
      <c r="I28" s="7"/>
      <c r="J28" s="5"/>
      <c r="L28" s="28"/>
      <c r="M28" s="28"/>
      <c r="N28" s="28"/>
      <c r="O28" s="28"/>
      <c r="Q28" s="5" t="s">
        <v>20</v>
      </c>
      <c r="R28" s="5"/>
      <c r="S28" s="5"/>
      <c r="T28" s="5">
        <v>23</v>
      </c>
    </row>
    <row r="29" spans="1:25" ht="19" x14ac:dyDescent="0.25">
      <c r="A29" s="17" t="s">
        <v>9</v>
      </c>
      <c r="B29" s="18">
        <v>42</v>
      </c>
      <c r="C29" s="125">
        <v>42</v>
      </c>
      <c r="D29" s="125"/>
      <c r="E29" s="23"/>
      <c r="G29" s="7"/>
      <c r="H29" s="7"/>
      <c r="I29" s="7"/>
      <c r="J29" s="5"/>
      <c r="L29" s="28"/>
      <c r="M29" s="28"/>
      <c r="N29" s="28"/>
      <c r="O29" s="28"/>
      <c r="Q29" s="29" t="s">
        <v>4</v>
      </c>
      <c r="R29" s="30" t="str">
        <f>IF(O27=1,M27,(IF(O25=1,M25,(IF(O26=1,M26,(IF(O27=1,M27,1.19)))))))</f>
        <v>Grayson Hinrichs</v>
      </c>
      <c r="S29" s="35">
        <v>8.57</v>
      </c>
      <c r="T29" s="36">
        <v>2</v>
      </c>
    </row>
    <row r="30" spans="1:25" ht="19" x14ac:dyDescent="0.25">
      <c r="D30" s="130"/>
      <c r="G30" s="5" t="s">
        <v>21</v>
      </c>
      <c r="H30" s="7"/>
      <c r="I30" s="7"/>
      <c r="J30" s="5">
        <v>15</v>
      </c>
      <c r="L30" s="28"/>
      <c r="M30" s="28"/>
      <c r="N30" s="28"/>
      <c r="O30" s="28"/>
      <c r="Q30" s="32" t="s">
        <v>5</v>
      </c>
      <c r="R30" s="30" t="str">
        <f>IF(O27=2,M27,(IF(O25=2,M25,(IF(O26=2,M26,(IF(O27=2,M27,2.19)))))))</f>
        <v>Cruz Mckee</v>
      </c>
      <c r="S30" s="37">
        <v>5.53</v>
      </c>
      <c r="T30" s="38">
        <v>4</v>
      </c>
    </row>
    <row r="31" spans="1:25" ht="19" x14ac:dyDescent="0.25">
      <c r="A31" s="5" t="s">
        <v>22</v>
      </c>
      <c r="C31" s="6"/>
      <c r="D31" s="128"/>
      <c r="E31" s="5">
        <v>5</v>
      </c>
      <c r="G31" s="8" t="s">
        <v>4</v>
      </c>
      <c r="H31" s="21" t="str">
        <f>IF(E32=1,C32,(IF(E33=1,C33,(IF(E34=1,C34,(IF(E35=1,C35,1.5)))))))</f>
        <v>Koda Killorn</v>
      </c>
      <c r="I31" s="9">
        <v>12.4</v>
      </c>
      <c r="J31" s="11">
        <v>1</v>
      </c>
      <c r="L31" s="5" t="s">
        <v>23</v>
      </c>
      <c r="M31" s="5" t="s">
        <v>17</v>
      </c>
      <c r="N31" s="5"/>
      <c r="O31" s="5">
        <v>20</v>
      </c>
      <c r="Q31" s="34" t="s">
        <v>7</v>
      </c>
      <c r="R31" s="39" t="str">
        <f>IF(O34=1,M34,(IF(O32=1,M32,(IF(O33=1,M33,1.2)))))</f>
        <v>Koda Killorn</v>
      </c>
      <c r="S31" s="35">
        <v>6.57</v>
      </c>
      <c r="T31" s="36">
        <v>3</v>
      </c>
      <c r="V31" s="40" t="s">
        <v>24</v>
      </c>
      <c r="W31" s="7"/>
      <c r="X31" s="4" t="s">
        <v>1</v>
      </c>
      <c r="Y31" s="4" t="s">
        <v>2</v>
      </c>
    </row>
    <row r="32" spans="1:25" ht="19" x14ac:dyDescent="0.25">
      <c r="A32" s="8" t="s">
        <v>4</v>
      </c>
      <c r="B32" s="26">
        <v>3</v>
      </c>
      <c r="C32" s="10" t="s">
        <v>98</v>
      </c>
      <c r="D32" s="75">
        <v>11.17</v>
      </c>
      <c r="E32" s="23">
        <v>1</v>
      </c>
      <c r="G32" s="12" t="s">
        <v>5</v>
      </c>
      <c r="H32" s="21" t="str">
        <f>IF(E32=2,C32,(IF(E33=2,C33,(IF(E34=2,C34,(IF(E35=2,C35,2.5)))))))</f>
        <v>Harper Stewart</v>
      </c>
      <c r="I32" s="9">
        <v>3.63</v>
      </c>
      <c r="J32" s="14">
        <v>3</v>
      </c>
      <c r="L32" s="29" t="s">
        <v>4</v>
      </c>
      <c r="M32" s="22" t="str">
        <f>IF(J11=2,H11,(IF(J12=2,H12,(IF(J13=2,H13,(IF(J14=2,H14,2.13)))))))</f>
        <v>Flynn Houlihan</v>
      </c>
      <c r="N32" s="30">
        <v>10.029999999999999</v>
      </c>
      <c r="O32" s="31">
        <v>2</v>
      </c>
      <c r="Q32" s="41" t="s">
        <v>9</v>
      </c>
      <c r="R32" s="39" t="str">
        <f>IF(O34=2,M34,(IF(O32=2,M32,(IF(O33=2,M33,2.2)))))</f>
        <v>Flynn Houlihan</v>
      </c>
      <c r="S32" s="42">
        <v>8.83</v>
      </c>
      <c r="T32" s="43">
        <v>1</v>
      </c>
      <c r="V32" s="40"/>
      <c r="W32" s="40"/>
      <c r="X32" s="40"/>
      <c r="Y32" s="5">
        <v>18</v>
      </c>
    </row>
    <row r="33" spans="1:25" ht="19" x14ac:dyDescent="0.25">
      <c r="A33" s="12" t="s">
        <v>5</v>
      </c>
      <c r="B33" s="9">
        <v>22</v>
      </c>
      <c r="C33" s="10" t="s">
        <v>117</v>
      </c>
      <c r="D33" s="75">
        <v>6.74</v>
      </c>
      <c r="E33" s="23">
        <v>2</v>
      </c>
      <c r="G33" s="15" t="s">
        <v>7</v>
      </c>
      <c r="H33" s="22" t="s">
        <v>126</v>
      </c>
      <c r="I33" s="9">
        <v>6</v>
      </c>
      <c r="J33" s="11">
        <v>2</v>
      </c>
      <c r="L33" s="32" t="s">
        <v>5</v>
      </c>
      <c r="M33" s="22" t="str">
        <f>IF(J21=1,H21,(IF(J22=1,H22,(IF(J23=1,H23,(IF(J24=1,H24,1.14)))))))</f>
        <v>Jarvis Earle</v>
      </c>
      <c r="N33" s="30">
        <v>9.1</v>
      </c>
      <c r="O33" s="33">
        <v>3</v>
      </c>
      <c r="Q33" s="44"/>
      <c r="R33" s="45"/>
      <c r="S33" s="45"/>
      <c r="T33" s="44"/>
      <c r="V33" s="29" t="s">
        <v>4</v>
      </c>
      <c r="W33" s="30" t="str">
        <f>IF(T31=1,R31,(IF(T32=1,R32,(IF(T29=1,R29,(IF(T30=1,R30,1.23)))))))</f>
        <v>Flynn Houlihan</v>
      </c>
      <c r="X33" s="46">
        <v>9.1999999999999993</v>
      </c>
      <c r="Y33" s="26">
        <v>3</v>
      </c>
    </row>
    <row r="34" spans="1:25" ht="19" x14ac:dyDescent="0.25">
      <c r="A34" s="15" t="s">
        <v>7</v>
      </c>
      <c r="B34" s="9">
        <v>27</v>
      </c>
      <c r="C34" s="10" t="s">
        <v>122</v>
      </c>
      <c r="D34" s="75">
        <v>4.2699999999999996</v>
      </c>
      <c r="E34" s="23">
        <v>3</v>
      </c>
      <c r="G34" s="17" t="s">
        <v>9</v>
      </c>
      <c r="H34" s="22" t="str">
        <f>IF(E38=2,C38,(IF(E39=2,C39,(IF(E40=2,C28,(IF(E41=2,C41,2.6)))))))</f>
        <v>Ted Kowaleczko</v>
      </c>
      <c r="I34" s="9">
        <v>2.5</v>
      </c>
      <c r="J34" s="20">
        <v>4</v>
      </c>
      <c r="L34" s="34" t="s">
        <v>7</v>
      </c>
      <c r="M34" s="22" t="str">
        <f>IF(J31=1,H31,(IF(J32=1,H32,(IF(J33=1,H33,(IF(J34=1,H34,1.15)))))))</f>
        <v>Koda Killorn</v>
      </c>
      <c r="N34" s="30">
        <v>13.06</v>
      </c>
      <c r="O34" s="33">
        <v>1</v>
      </c>
      <c r="V34" s="32" t="s">
        <v>5</v>
      </c>
      <c r="W34" s="30" t="str">
        <f>IF(T31=2,R31,(IF(T32=2,R32,(IF(T29=2,R29,(IF(T30=2,R30,2.23)))))))</f>
        <v>Grayson Hinrichs</v>
      </c>
      <c r="X34" s="30">
        <v>14.67</v>
      </c>
      <c r="Y34" s="9">
        <v>1</v>
      </c>
    </row>
    <row r="35" spans="1:25" ht="19" x14ac:dyDescent="0.25">
      <c r="A35" s="17" t="s">
        <v>9</v>
      </c>
      <c r="B35" s="18">
        <v>46</v>
      </c>
      <c r="C35" s="125">
        <v>46</v>
      </c>
      <c r="D35" s="125"/>
      <c r="E35" s="23"/>
      <c r="G35" s="7"/>
      <c r="H35" s="7"/>
      <c r="I35" s="7"/>
      <c r="J35" s="5"/>
      <c r="L35" s="28"/>
      <c r="M35" s="28"/>
      <c r="N35" s="28"/>
      <c r="O35" s="28"/>
      <c r="V35" s="34" t="s">
        <v>7</v>
      </c>
      <c r="W35" s="30" t="str">
        <f>IF(T37=1,R37,(IF(T38=1,R38,(IF(T39=1,R39,(IF(T40=1,R40,1.24)))))))</f>
        <v>Kalani Van De Polder</v>
      </c>
      <c r="X35" s="47">
        <v>8.84</v>
      </c>
      <c r="Y35" s="18">
        <v>4</v>
      </c>
    </row>
    <row r="36" spans="1:25" ht="19" x14ac:dyDescent="0.25">
      <c r="D36" s="130"/>
      <c r="G36" s="7"/>
      <c r="H36" s="7"/>
      <c r="I36" s="7"/>
      <c r="J36" s="5"/>
      <c r="L36" s="7"/>
      <c r="M36" s="7"/>
      <c r="N36" s="7"/>
      <c r="O36" s="7"/>
      <c r="Q36" s="5" t="s">
        <v>25</v>
      </c>
      <c r="R36" s="48"/>
      <c r="S36" s="48"/>
      <c r="T36" s="5">
        <v>24</v>
      </c>
      <c r="V36" s="41" t="s">
        <v>9</v>
      </c>
      <c r="W36" s="30" t="str">
        <f>IF(T38=2,R38,(IF(T39=2,R39,(IF(T40=2,R40,(IF(T37=1,R37,2.24)))))))</f>
        <v>Jordy Turansky</v>
      </c>
      <c r="X36" s="47">
        <v>10.7</v>
      </c>
      <c r="Y36" s="18">
        <v>2</v>
      </c>
    </row>
    <row r="37" spans="1:25" ht="19" x14ac:dyDescent="0.25">
      <c r="A37" s="5" t="s">
        <v>26</v>
      </c>
      <c r="C37" s="6"/>
      <c r="D37" s="128"/>
      <c r="E37" s="5">
        <v>6</v>
      </c>
      <c r="G37" s="24"/>
      <c r="H37" s="24"/>
      <c r="I37" s="24"/>
      <c r="J37" s="25"/>
      <c r="L37" s="5"/>
      <c r="M37" s="28"/>
      <c r="N37" s="28"/>
      <c r="O37" s="28"/>
      <c r="Q37" s="29" t="s">
        <v>4</v>
      </c>
      <c r="R37" s="21" t="str">
        <f>IF(O39=1,M39,(IF(O40=1,M40,(IF(O41=1,M41,1.21)))))</f>
        <v>Kalani Van De Polder</v>
      </c>
      <c r="S37" s="30">
        <v>11.67</v>
      </c>
      <c r="T37" s="31">
        <v>1</v>
      </c>
    </row>
    <row r="38" spans="1:25" ht="19" x14ac:dyDescent="0.25">
      <c r="A38" s="8" t="s">
        <v>4</v>
      </c>
      <c r="B38" s="26">
        <v>10</v>
      </c>
      <c r="C38" s="10" t="s">
        <v>105</v>
      </c>
      <c r="D38" s="82">
        <v>1.67</v>
      </c>
      <c r="E38" s="23">
        <v>3</v>
      </c>
      <c r="G38" s="24"/>
      <c r="H38" s="24"/>
      <c r="I38" s="24"/>
      <c r="J38" s="25"/>
      <c r="L38" s="5" t="s">
        <v>27</v>
      </c>
      <c r="M38" s="5" t="s">
        <v>17</v>
      </c>
      <c r="N38" s="5"/>
      <c r="O38" s="5">
        <v>21</v>
      </c>
      <c r="Q38" s="32" t="s">
        <v>5</v>
      </c>
      <c r="R38" s="21" t="str">
        <f>IF(O39=2,M39,(IF(O40=2,M40,(IF(O41=2,M41,2.21)))))</f>
        <v>Dane Decoque</v>
      </c>
      <c r="S38" s="30">
        <v>5.63</v>
      </c>
      <c r="T38" s="33">
        <v>3</v>
      </c>
    </row>
    <row r="39" spans="1:25" ht="19" x14ac:dyDescent="0.25">
      <c r="A39" s="12" t="s">
        <v>5</v>
      </c>
      <c r="B39" s="9">
        <v>15</v>
      </c>
      <c r="C39" s="10" t="s">
        <v>110</v>
      </c>
      <c r="D39" s="75">
        <v>297</v>
      </c>
      <c r="E39" s="23">
        <v>2</v>
      </c>
      <c r="G39" s="24"/>
      <c r="H39" s="24"/>
      <c r="I39" s="24"/>
      <c r="J39" s="25"/>
      <c r="L39" s="29" t="s">
        <v>4</v>
      </c>
      <c r="M39" s="22" t="str">
        <f>IF(J41=1,H41,(IF(J42=1,H42,(IF(J43=1,H43,(IF(J44=1,H44,1.16)))))))</f>
        <v>Kalani Van De Polder</v>
      </c>
      <c r="N39" s="30">
        <v>11.67</v>
      </c>
      <c r="O39" s="31">
        <v>1</v>
      </c>
      <c r="Q39" s="34" t="s">
        <v>7</v>
      </c>
      <c r="R39" s="22" t="str">
        <f>IF(O48=1,M48,(IF(O47=1,M47,(IF(O46=1,M46,1.22)))))</f>
        <v>Jordy Turansky</v>
      </c>
      <c r="S39" s="30">
        <v>7.57</v>
      </c>
      <c r="T39" s="33">
        <v>2</v>
      </c>
    </row>
    <row r="40" spans="1:25" ht="19" x14ac:dyDescent="0.25">
      <c r="A40" s="15" t="s">
        <v>7</v>
      </c>
      <c r="B40" s="9">
        <v>34</v>
      </c>
      <c r="C40" s="10" t="s">
        <v>126</v>
      </c>
      <c r="D40" s="75">
        <v>8.33</v>
      </c>
      <c r="E40" s="23">
        <v>1</v>
      </c>
      <c r="G40" s="5" t="s">
        <v>174</v>
      </c>
      <c r="H40" s="7"/>
      <c r="I40" s="7"/>
      <c r="J40" s="5">
        <v>16</v>
      </c>
      <c r="L40" s="32" t="s">
        <v>5</v>
      </c>
      <c r="M40" s="22" t="str">
        <f>IF(J51=2,H51,(IF(J52=2,H52,(IF(J53=2,H53,(IF(J54=2,H54,2.17)))))))</f>
        <v>Dane Decoque</v>
      </c>
      <c r="N40" s="30">
        <v>10.37</v>
      </c>
      <c r="O40" s="33">
        <v>2</v>
      </c>
      <c r="Q40" s="41" t="s">
        <v>9</v>
      </c>
      <c r="R40" s="22" t="str">
        <f>IF(O48=2,M48,(IF(O47=2,M47,(IF(O46=2,M46,2.22)))))</f>
        <v>Sam Cornock</v>
      </c>
      <c r="S40" s="30">
        <v>2.06</v>
      </c>
      <c r="T40" s="49">
        <v>4</v>
      </c>
    </row>
    <row r="41" spans="1:25" ht="19" x14ac:dyDescent="0.25">
      <c r="A41" s="17" t="s">
        <v>9</v>
      </c>
      <c r="B41" s="18">
        <v>39</v>
      </c>
      <c r="C41" s="10" t="s">
        <v>170</v>
      </c>
      <c r="D41" s="125" t="s">
        <v>178</v>
      </c>
      <c r="E41" s="23" t="s">
        <v>178</v>
      </c>
      <c r="G41" s="8" t="s">
        <v>4</v>
      </c>
      <c r="H41" s="22" t="str">
        <f>IF(E44=1,C44,(IF(E45=1,C57,(IF(E46=1,C46,(IF(E47=1,C47,1.7)))))))</f>
        <v>Sam Cornock</v>
      </c>
      <c r="I41" s="9">
        <v>11.33</v>
      </c>
      <c r="J41" s="11">
        <v>2</v>
      </c>
      <c r="L41" s="34" t="s">
        <v>7</v>
      </c>
      <c r="M41" s="22" t="str">
        <f>IF(J61=2,H61,(IF(J62=2,H62,(IF(J63=2,H63,(IF(J64=2,H64,2.18)))))))</f>
        <v>Luke Adam</v>
      </c>
      <c r="N41" s="30">
        <v>8.17</v>
      </c>
      <c r="O41" s="33">
        <v>3</v>
      </c>
    </row>
    <row r="42" spans="1:25" ht="19" x14ac:dyDescent="0.25">
      <c r="A42" s="7"/>
      <c r="B42" s="7"/>
      <c r="D42" s="130"/>
      <c r="E42" s="7"/>
      <c r="G42" s="12" t="s">
        <v>5</v>
      </c>
      <c r="H42" s="22" t="s">
        <v>118</v>
      </c>
      <c r="I42" s="9">
        <v>5.77</v>
      </c>
      <c r="J42" s="14">
        <v>3</v>
      </c>
      <c r="L42" s="28"/>
      <c r="M42" s="28"/>
      <c r="N42" s="28"/>
      <c r="O42" s="28"/>
    </row>
    <row r="43" spans="1:25" ht="19" x14ac:dyDescent="0.25">
      <c r="A43" s="5" t="s">
        <v>28</v>
      </c>
      <c r="C43" s="6"/>
      <c r="D43" s="128"/>
      <c r="E43" s="5">
        <v>7</v>
      </c>
      <c r="G43" s="15" t="s">
        <v>7</v>
      </c>
      <c r="H43" s="27" t="str">
        <f>IF(E50=1,C50,(IF(E51=1,C51,(IF(E52=1,C76,(IF(E53=1,C53,1.8)))))))</f>
        <v>Kalani Van De Polder</v>
      </c>
      <c r="I43" s="9">
        <v>14.23</v>
      </c>
      <c r="J43" s="11">
        <v>1</v>
      </c>
      <c r="L43" s="28"/>
      <c r="M43" s="28"/>
      <c r="N43" s="28"/>
      <c r="O43" s="28"/>
    </row>
    <row r="44" spans="1:25" ht="19" x14ac:dyDescent="0.25">
      <c r="A44" s="8" t="s">
        <v>4</v>
      </c>
      <c r="B44" s="26">
        <v>4</v>
      </c>
      <c r="C44" s="10" t="s">
        <v>99</v>
      </c>
      <c r="D44" s="75">
        <v>9.23</v>
      </c>
      <c r="E44" s="23">
        <v>1</v>
      </c>
      <c r="G44" s="17" t="s">
        <v>9</v>
      </c>
      <c r="H44" s="27" t="str">
        <f>IF(E50=2,C50,(IF(E51=2,C51,(IF(E52=2,C76,(IF(E53=2,C53,2.8)))))))</f>
        <v>Holden Fadjukov</v>
      </c>
      <c r="I44" s="9">
        <v>3.83</v>
      </c>
      <c r="J44" s="20">
        <v>4</v>
      </c>
      <c r="L44" s="28"/>
      <c r="M44" s="28"/>
      <c r="N44" s="28"/>
      <c r="O44" s="28"/>
    </row>
    <row r="45" spans="1:25" ht="19" x14ac:dyDescent="0.25">
      <c r="A45" s="12" t="s">
        <v>5</v>
      </c>
      <c r="B45" s="9">
        <v>21</v>
      </c>
      <c r="C45" s="10" t="s">
        <v>118</v>
      </c>
      <c r="D45" s="75">
        <v>6.96</v>
      </c>
      <c r="E45" s="23">
        <v>2</v>
      </c>
      <c r="L45" s="5" t="s">
        <v>29</v>
      </c>
      <c r="M45" s="5" t="s">
        <v>17</v>
      </c>
      <c r="N45" s="5"/>
      <c r="O45" s="5">
        <v>22</v>
      </c>
    </row>
    <row r="46" spans="1:25" ht="19" x14ac:dyDescent="0.25">
      <c r="A46" s="15" t="s">
        <v>7</v>
      </c>
      <c r="B46" s="9">
        <v>28</v>
      </c>
      <c r="C46" s="10" t="s">
        <v>123</v>
      </c>
      <c r="D46" s="75">
        <v>4.3</v>
      </c>
      <c r="E46" s="23">
        <v>3</v>
      </c>
      <c r="L46" s="29" t="s">
        <v>4</v>
      </c>
      <c r="M46" s="21" t="str">
        <f>IF(J41=2,H41,(IF(J42=2,H42,(IF(J43=2,H43,(IF(J44=2,H44,2.16)))))))</f>
        <v>Sam Cornock</v>
      </c>
      <c r="N46" s="30">
        <v>8.73</v>
      </c>
      <c r="O46" s="31">
        <v>2</v>
      </c>
    </row>
    <row r="47" spans="1:25" ht="19" x14ac:dyDescent="0.25">
      <c r="A47" s="17" t="s">
        <v>9</v>
      </c>
      <c r="B47" s="18">
        <v>45</v>
      </c>
      <c r="C47" s="125">
        <v>45</v>
      </c>
      <c r="D47" s="125"/>
      <c r="E47" s="23"/>
      <c r="L47" s="32" t="s">
        <v>5</v>
      </c>
      <c r="M47" s="22" t="str">
        <f>IF(J51=1,H51,(IF(J52=1,H52,(IF(J53=1,H53,(IF(J54=1,H54,1.17)))))))</f>
        <v>Jordy Turansky</v>
      </c>
      <c r="N47" s="30">
        <v>13.66</v>
      </c>
      <c r="O47" s="33">
        <v>1</v>
      </c>
    </row>
    <row r="48" spans="1:25" ht="19" x14ac:dyDescent="0.25">
      <c r="D48" s="130"/>
      <c r="L48" s="34" t="s">
        <v>7</v>
      </c>
      <c r="M48" s="22" t="str">
        <f>IF(J61=1,H61,(IF(J62=1,H62,(IF(J63=1,H63,(IF(J64=1,H64,1.18)))))))</f>
        <v>Oliver Watson</v>
      </c>
      <c r="N48" s="30">
        <v>7.47</v>
      </c>
      <c r="O48" s="33">
        <v>3</v>
      </c>
    </row>
    <row r="49" spans="1:10" ht="19" x14ac:dyDescent="0.25">
      <c r="A49" s="5" t="s">
        <v>30</v>
      </c>
      <c r="C49" s="6"/>
      <c r="D49" s="128"/>
      <c r="E49" s="5">
        <v>8</v>
      </c>
    </row>
    <row r="50" spans="1:10" ht="19" x14ac:dyDescent="0.25">
      <c r="A50" s="8" t="s">
        <v>4</v>
      </c>
      <c r="B50" s="26">
        <v>9</v>
      </c>
      <c r="C50" s="10" t="s">
        <v>104</v>
      </c>
      <c r="D50" s="75">
        <v>11.17</v>
      </c>
      <c r="E50" s="23">
        <v>1</v>
      </c>
      <c r="G50" s="5" t="s">
        <v>175</v>
      </c>
      <c r="H50" s="7"/>
      <c r="I50" s="7"/>
      <c r="J50" s="5">
        <v>17</v>
      </c>
    </row>
    <row r="51" spans="1:10" ht="19" x14ac:dyDescent="0.25">
      <c r="A51" s="12" t="s">
        <v>5</v>
      </c>
      <c r="B51" s="9">
        <v>16</v>
      </c>
      <c r="C51" s="10" t="s">
        <v>111</v>
      </c>
      <c r="D51" s="75">
        <v>5.4</v>
      </c>
      <c r="E51" s="23">
        <v>2</v>
      </c>
      <c r="G51" s="8" t="s">
        <v>4</v>
      </c>
      <c r="H51" s="22" t="str">
        <f>IF(E58=1,C70,(IF(E59=1,C59,(IF(E56=1,C56,(IF(E57=1,C45,1.9)))))))</f>
        <v>Jordy Turansky</v>
      </c>
      <c r="I51" s="9">
        <v>10.9</v>
      </c>
      <c r="J51" s="11">
        <v>1</v>
      </c>
    </row>
    <row r="52" spans="1:10" ht="19" x14ac:dyDescent="0.25">
      <c r="A52" s="15" t="s">
        <v>7</v>
      </c>
      <c r="B52" s="9">
        <v>33</v>
      </c>
      <c r="C52" s="10" t="s">
        <v>127</v>
      </c>
      <c r="D52" s="75">
        <v>3.27</v>
      </c>
      <c r="E52" s="23">
        <v>3</v>
      </c>
      <c r="G52" s="12" t="s">
        <v>5</v>
      </c>
      <c r="H52" s="22" t="s">
        <v>116</v>
      </c>
      <c r="I52" s="9">
        <v>9.67</v>
      </c>
      <c r="J52" s="14">
        <v>2</v>
      </c>
    </row>
    <row r="53" spans="1:10" ht="19" x14ac:dyDescent="0.25">
      <c r="A53" s="17" t="s">
        <v>9</v>
      </c>
      <c r="B53" s="18">
        <v>40</v>
      </c>
      <c r="C53" s="118"/>
      <c r="D53" s="125"/>
      <c r="E53" s="23"/>
      <c r="G53" s="15" t="s">
        <v>7</v>
      </c>
      <c r="H53" s="50" t="str">
        <f>IF(E62=1,C62,(IF(E63=1,C63,(IF(E64=1,C64,(IF(E65=1,C65,1.1)))))))</f>
        <v>Zach Byron</v>
      </c>
      <c r="I53" s="9">
        <v>2.46</v>
      </c>
      <c r="J53" s="11">
        <v>3</v>
      </c>
    </row>
    <row r="54" spans="1:10" ht="19" x14ac:dyDescent="0.25">
      <c r="D54" s="130"/>
      <c r="G54" s="17" t="s">
        <v>9</v>
      </c>
      <c r="H54" s="50" t="str">
        <f>IF(E63=2,C63,(IF(E64=2,C64,(IF(E65=2,C65,(IF(E62=2,C62,2.1)))))))</f>
        <v>Bodhi Davids</v>
      </c>
      <c r="I54" s="9">
        <v>1.77</v>
      </c>
      <c r="J54" s="20">
        <v>4</v>
      </c>
    </row>
    <row r="55" spans="1:10" ht="19" x14ac:dyDescent="0.25">
      <c r="A55" s="5" t="s">
        <v>31</v>
      </c>
      <c r="D55" s="130"/>
      <c r="E55" s="5">
        <v>9</v>
      </c>
    </row>
    <row r="56" spans="1:10" ht="19" x14ac:dyDescent="0.25">
      <c r="A56" s="8" t="s">
        <v>4</v>
      </c>
      <c r="B56" s="26">
        <v>2</v>
      </c>
      <c r="C56" s="10" t="s">
        <v>97</v>
      </c>
      <c r="D56" s="75">
        <v>8.17</v>
      </c>
      <c r="E56" s="23">
        <v>1</v>
      </c>
    </row>
    <row r="57" spans="1:10" ht="19" x14ac:dyDescent="0.25">
      <c r="A57" s="12" t="s">
        <v>5</v>
      </c>
      <c r="B57" s="9">
        <v>23</v>
      </c>
      <c r="C57" s="10" t="s">
        <v>116</v>
      </c>
      <c r="D57" s="75">
        <v>7.97</v>
      </c>
      <c r="E57" s="23">
        <v>2</v>
      </c>
    </row>
    <row r="58" spans="1:10" ht="19" x14ac:dyDescent="0.25">
      <c r="A58" s="15" t="s">
        <v>7</v>
      </c>
      <c r="B58" s="9">
        <v>26</v>
      </c>
      <c r="C58" s="10" t="s">
        <v>124</v>
      </c>
      <c r="D58" s="51">
        <v>2.96</v>
      </c>
      <c r="E58" s="23">
        <v>3</v>
      </c>
    </row>
    <row r="59" spans="1:10" ht="19" x14ac:dyDescent="0.25">
      <c r="A59" s="17" t="s">
        <v>9</v>
      </c>
      <c r="B59" s="18">
        <v>47</v>
      </c>
      <c r="C59" s="125">
        <v>47</v>
      </c>
      <c r="D59" s="125"/>
      <c r="E59" s="23"/>
    </row>
    <row r="60" spans="1:10" ht="19" x14ac:dyDescent="0.25">
      <c r="D60" s="130"/>
      <c r="G60" s="5" t="s">
        <v>176</v>
      </c>
      <c r="H60" s="7"/>
      <c r="I60" s="7"/>
      <c r="J60" s="5">
        <v>18</v>
      </c>
    </row>
    <row r="61" spans="1:10" ht="19" x14ac:dyDescent="0.25">
      <c r="A61" s="5" t="s">
        <v>32</v>
      </c>
      <c r="C61" s="6"/>
      <c r="D61" s="128"/>
      <c r="E61" s="5">
        <v>10</v>
      </c>
      <c r="G61" s="8" t="s">
        <v>4</v>
      </c>
      <c r="H61" s="22" t="str">
        <f>IF(E70=1,C58,(IF(E71=1,C71,(IF(E68=1,C68,(IF(E69=1,C69,1.11)))))))</f>
        <v>Luke Adam</v>
      </c>
      <c r="I61" s="9">
        <v>6.94</v>
      </c>
      <c r="J61" s="11">
        <v>2</v>
      </c>
    </row>
    <row r="62" spans="1:10" ht="19" x14ac:dyDescent="0.25">
      <c r="A62" s="8" t="s">
        <v>4</v>
      </c>
      <c r="B62" s="26">
        <v>11</v>
      </c>
      <c r="C62" s="10" t="s">
        <v>106</v>
      </c>
      <c r="D62" s="75">
        <v>4.07</v>
      </c>
      <c r="E62" s="23">
        <v>1</v>
      </c>
      <c r="G62" s="12" t="s">
        <v>5</v>
      </c>
      <c r="H62" s="22" t="str">
        <f>IF(E70=2,C58,(IF(E71=2,C71,(IF(E68=2,C68,(IF(E69=2,C69,2.11)))))))</f>
        <v>Oliver Watson</v>
      </c>
      <c r="I62" s="9">
        <v>8.07</v>
      </c>
      <c r="J62" s="14">
        <v>1</v>
      </c>
    </row>
    <row r="63" spans="1:10" ht="19" x14ac:dyDescent="0.25">
      <c r="A63" s="12" t="s">
        <v>5</v>
      </c>
      <c r="B63" s="9">
        <v>14</v>
      </c>
      <c r="C63" s="10" t="s">
        <v>109</v>
      </c>
      <c r="D63" s="75">
        <v>2.73</v>
      </c>
      <c r="E63" s="23">
        <v>3</v>
      </c>
      <c r="G63" s="15" t="s">
        <v>7</v>
      </c>
      <c r="H63" s="50" t="str">
        <f>IF(E76=1,C52,(IF(E77=1,C77,(IF(E74=1,C74,(IF(E75=1,C75,1.12)))))))</f>
        <v>Mateus Bersot</v>
      </c>
      <c r="I63" s="9">
        <v>5.3</v>
      </c>
      <c r="J63" s="11">
        <v>3</v>
      </c>
    </row>
    <row r="64" spans="1:10" ht="19" x14ac:dyDescent="0.25">
      <c r="A64" s="15" t="s">
        <v>7</v>
      </c>
      <c r="B64" s="9">
        <v>35</v>
      </c>
      <c r="C64" s="10" t="s">
        <v>130</v>
      </c>
      <c r="D64" s="75">
        <v>3.27</v>
      </c>
      <c r="E64" s="23">
        <v>2</v>
      </c>
      <c r="G64" s="17" t="s">
        <v>9</v>
      </c>
      <c r="H64" s="50" t="s">
        <v>128</v>
      </c>
      <c r="I64" s="9">
        <v>2.93</v>
      </c>
      <c r="J64" s="20">
        <v>4</v>
      </c>
    </row>
    <row r="65" spans="1:13" ht="19" x14ac:dyDescent="0.25">
      <c r="A65" s="17" t="s">
        <v>9</v>
      </c>
      <c r="B65" s="18">
        <v>38</v>
      </c>
      <c r="C65" s="10" t="s">
        <v>169</v>
      </c>
      <c r="D65" s="125">
        <v>0</v>
      </c>
      <c r="E65" s="23">
        <v>4</v>
      </c>
    </row>
    <row r="66" spans="1:13" ht="19" x14ac:dyDescent="0.25">
      <c r="A66" s="7"/>
      <c r="B66" s="7"/>
      <c r="C66" s="6"/>
      <c r="D66" s="128"/>
      <c r="E66" s="7"/>
      <c r="G66" s="53"/>
      <c r="H66" s="53"/>
      <c r="I66" s="53"/>
      <c r="J66" s="53"/>
    </row>
    <row r="67" spans="1:13" ht="19" x14ac:dyDescent="0.25">
      <c r="A67" s="5" t="s">
        <v>33</v>
      </c>
      <c r="C67" s="6"/>
      <c r="D67" s="128"/>
      <c r="E67" s="5">
        <v>11</v>
      </c>
      <c r="G67" s="52"/>
      <c r="H67" s="53"/>
      <c r="I67" s="53"/>
      <c r="J67" s="51"/>
    </row>
    <row r="68" spans="1:13" ht="19" x14ac:dyDescent="0.25">
      <c r="A68" s="8" t="s">
        <v>4</v>
      </c>
      <c r="B68" s="26">
        <v>5</v>
      </c>
      <c r="C68" s="10" t="s">
        <v>100</v>
      </c>
      <c r="D68" s="75">
        <v>11.57</v>
      </c>
      <c r="E68" s="23">
        <v>1</v>
      </c>
      <c r="G68" s="52"/>
      <c r="H68" s="53"/>
      <c r="I68" s="53"/>
      <c r="J68" s="51"/>
    </row>
    <row r="69" spans="1:13" ht="19" x14ac:dyDescent="0.25">
      <c r="A69" s="12" t="s">
        <v>5</v>
      </c>
      <c r="B69" s="9">
        <v>20</v>
      </c>
      <c r="C69" s="10" t="s">
        <v>115</v>
      </c>
      <c r="D69" s="75">
        <v>7.97</v>
      </c>
      <c r="E69" s="23">
        <v>3</v>
      </c>
      <c r="G69" s="52"/>
      <c r="H69" s="53"/>
      <c r="I69" s="53"/>
      <c r="J69" s="51"/>
    </row>
    <row r="70" spans="1:13" ht="19" x14ac:dyDescent="0.25">
      <c r="A70" s="15" t="s">
        <v>7</v>
      </c>
      <c r="B70" s="9">
        <v>29</v>
      </c>
      <c r="C70" s="10" t="s">
        <v>121</v>
      </c>
      <c r="D70" s="75">
        <v>7.06</v>
      </c>
      <c r="E70" s="23">
        <v>4</v>
      </c>
      <c r="G70" s="119"/>
      <c r="H70" s="119"/>
      <c r="I70" s="53"/>
      <c r="J70" s="51"/>
    </row>
    <row r="71" spans="1:13" ht="19" x14ac:dyDescent="0.25">
      <c r="A71" s="17" t="s">
        <v>9</v>
      </c>
      <c r="B71" s="18">
        <v>44</v>
      </c>
      <c r="C71" s="10" t="s">
        <v>173</v>
      </c>
      <c r="D71" s="125">
        <v>10.83</v>
      </c>
      <c r="E71" s="23">
        <v>2</v>
      </c>
      <c r="G71" s="119"/>
      <c r="H71" s="119"/>
      <c r="I71" s="53"/>
      <c r="J71" s="51"/>
    </row>
    <row r="72" spans="1:13" x14ac:dyDescent="0.2">
      <c r="D72" s="130"/>
      <c r="G72" s="119"/>
      <c r="H72" s="119"/>
      <c r="I72" s="53"/>
      <c r="J72" s="51"/>
    </row>
    <row r="73" spans="1:13" ht="19" x14ac:dyDescent="0.25">
      <c r="A73" s="5" t="s">
        <v>34</v>
      </c>
      <c r="C73" s="6"/>
      <c r="D73" s="128"/>
      <c r="E73" s="5">
        <v>12</v>
      </c>
      <c r="G73" s="119"/>
      <c r="H73" s="119"/>
      <c r="I73" s="53"/>
      <c r="J73" s="51"/>
    </row>
    <row r="74" spans="1:13" ht="19" x14ac:dyDescent="0.25">
      <c r="A74" s="8" t="s">
        <v>4</v>
      </c>
      <c r="B74" s="26">
        <v>8</v>
      </c>
      <c r="C74" s="10" t="s">
        <v>103</v>
      </c>
      <c r="D74" s="75">
        <v>8.1</v>
      </c>
      <c r="E74" s="23">
        <v>1</v>
      </c>
      <c r="G74" s="119"/>
      <c r="H74" s="119"/>
      <c r="I74" s="53"/>
      <c r="J74" s="51"/>
    </row>
    <row r="75" spans="1:13" ht="19" x14ac:dyDescent="0.25">
      <c r="A75" s="12" t="s">
        <v>5</v>
      </c>
      <c r="B75" s="9">
        <v>17</v>
      </c>
      <c r="C75" s="10" t="s">
        <v>112</v>
      </c>
      <c r="D75" s="75">
        <v>7.44</v>
      </c>
      <c r="E75" s="23">
        <v>3</v>
      </c>
      <c r="G75" s="119"/>
      <c r="H75" s="119"/>
      <c r="I75" s="53"/>
      <c r="J75" s="51"/>
    </row>
    <row r="76" spans="1:13" ht="19" x14ac:dyDescent="0.25">
      <c r="A76" s="15" t="s">
        <v>7</v>
      </c>
      <c r="B76" s="9">
        <v>32</v>
      </c>
      <c r="C76" s="10" t="s">
        <v>128</v>
      </c>
      <c r="D76" s="75">
        <v>7.53</v>
      </c>
      <c r="E76" s="23">
        <v>2</v>
      </c>
      <c r="G76" s="119"/>
      <c r="H76" s="119"/>
      <c r="I76" s="53"/>
      <c r="J76" s="56"/>
    </row>
    <row r="77" spans="1:13" ht="19" x14ac:dyDescent="0.25">
      <c r="A77" s="17" t="s">
        <v>9</v>
      </c>
      <c r="B77" s="18">
        <v>41</v>
      </c>
      <c r="C77" s="10" t="s">
        <v>171</v>
      </c>
      <c r="D77" s="125">
        <v>3.16</v>
      </c>
      <c r="E77" s="23">
        <v>4</v>
      </c>
      <c r="G77" s="119"/>
      <c r="H77" s="119"/>
      <c r="I77" s="53"/>
      <c r="J77" s="51"/>
    </row>
    <row r="78" spans="1:13" x14ac:dyDescent="0.2">
      <c r="G78" s="119"/>
      <c r="H78" s="119"/>
      <c r="I78" s="53"/>
      <c r="J78" s="51"/>
    </row>
    <row r="79" spans="1:13" x14ac:dyDescent="0.2">
      <c r="G79" s="119"/>
      <c r="H79" s="119"/>
      <c r="I79" s="53"/>
      <c r="J79" s="51"/>
      <c r="L79" s="53"/>
      <c r="M79" s="53"/>
    </row>
    <row r="80" spans="1:13" x14ac:dyDescent="0.2">
      <c r="G80" s="119"/>
      <c r="H80" s="119"/>
      <c r="I80" s="53"/>
      <c r="J80" s="51"/>
      <c r="L80" s="53"/>
      <c r="M80" s="53"/>
    </row>
    <row r="81" spans="7:13" x14ac:dyDescent="0.2">
      <c r="G81" s="120"/>
      <c r="H81" s="120"/>
      <c r="I81" s="53"/>
      <c r="J81" s="51"/>
      <c r="L81" s="119"/>
      <c r="M81" s="119"/>
    </row>
    <row r="82" spans="7:13" x14ac:dyDescent="0.2">
      <c r="G82" s="119"/>
      <c r="H82" s="119"/>
      <c r="I82" s="53"/>
      <c r="J82" s="51"/>
      <c r="L82" s="119"/>
      <c r="M82" s="119"/>
    </row>
    <row r="83" spans="7:13" x14ac:dyDescent="0.2">
      <c r="G83" s="119"/>
      <c r="H83" s="119"/>
      <c r="I83" s="53"/>
      <c r="J83" s="51"/>
      <c r="L83" s="119"/>
      <c r="M83" s="119"/>
    </row>
    <row r="84" spans="7:13" x14ac:dyDescent="0.2">
      <c r="G84" s="119"/>
      <c r="H84" s="119"/>
      <c r="I84" s="53"/>
      <c r="J84" s="51"/>
      <c r="L84" s="119"/>
      <c r="M84" s="119"/>
    </row>
    <row r="85" spans="7:13" x14ac:dyDescent="0.2">
      <c r="G85" s="119"/>
      <c r="H85" s="119"/>
      <c r="I85" s="53"/>
      <c r="J85" s="51"/>
      <c r="L85" s="119"/>
      <c r="M85" s="119"/>
    </row>
    <row r="86" spans="7:13" x14ac:dyDescent="0.2">
      <c r="G86" s="119"/>
      <c r="H86" s="119"/>
      <c r="I86" s="53"/>
      <c r="J86" s="51"/>
      <c r="L86" s="53"/>
      <c r="M86" s="53"/>
    </row>
    <row r="87" spans="7:13" x14ac:dyDescent="0.2">
      <c r="G87" s="119"/>
      <c r="H87" s="119"/>
      <c r="I87" s="53"/>
      <c r="J87" s="51"/>
    </row>
    <row r="88" spans="7:13" x14ac:dyDescent="0.2">
      <c r="G88" s="119"/>
      <c r="H88" s="119"/>
      <c r="I88" s="53"/>
      <c r="J88" s="51"/>
    </row>
    <row r="89" spans="7:13" x14ac:dyDescent="0.2">
      <c r="G89" s="119"/>
      <c r="H89" s="119"/>
      <c r="I89" s="53"/>
      <c r="J89" s="51"/>
    </row>
    <row r="90" spans="7:13" x14ac:dyDescent="0.2">
      <c r="G90" s="119"/>
      <c r="H90" s="119"/>
      <c r="I90" s="53"/>
      <c r="J90" s="51"/>
    </row>
    <row r="91" spans="7:13" x14ac:dyDescent="0.2">
      <c r="G91" s="119"/>
      <c r="H91" s="119"/>
      <c r="I91" s="53"/>
      <c r="J91" s="51"/>
    </row>
    <row r="92" spans="7:13" x14ac:dyDescent="0.2">
      <c r="G92" s="119"/>
      <c r="H92" s="119"/>
      <c r="I92" s="53"/>
      <c r="J92" s="51"/>
    </row>
    <row r="93" spans="7:13" x14ac:dyDescent="0.2">
      <c r="G93" s="119"/>
      <c r="H93" s="119"/>
      <c r="I93" s="53"/>
      <c r="J93" s="51"/>
    </row>
    <row r="94" spans="7:13" x14ac:dyDescent="0.2">
      <c r="G94" s="119"/>
      <c r="H94" s="119"/>
      <c r="I94" s="53"/>
      <c r="J94" s="51"/>
    </row>
    <row r="95" spans="7:13" x14ac:dyDescent="0.2">
      <c r="G95" s="119"/>
      <c r="H95" s="119"/>
      <c r="I95" s="53"/>
      <c r="J95" s="51"/>
    </row>
    <row r="96" spans="7:13" x14ac:dyDescent="0.2">
      <c r="G96" s="119"/>
      <c r="H96" s="119"/>
      <c r="I96" s="53"/>
      <c r="J96" s="51"/>
    </row>
    <row r="97" spans="7:10" x14ac:dyDescent="0.2">
      <c r="G97" s="119"/>
      <c r="H97" s="119"/>
      <c r="I97" s="53"/>
      <c r="J97" s="51"/>
    </row>
    <row r="98" spans="7:10" x14ac:dyDescent="0.2">
      <c r="G98" s="119"/>
      <c r="H98" s="119"/>
      <c r="I98" s="53"/>
      <c r="J98" s="51"/>
    </row>
    <row r="99" spans="7:10" x14ac:dyDescent="0.2">
      <c r="G99" s="119"/>
      <c r="H99" s="119"/>
      <c r="I99" s="53"/>
      <c r="J99" s="51"/>
    </row>
    <row r="100" spans="7:10" x14ac:dyDescent="0.2">
      <c r="G100" s="119"/>
      <c r="H100" s="119"/>
      <c r="I100" s="53"/>
      <c r="J100" s="51"/>
    </row>
    <row r="101" spans="7:10" x14ac:dyDescent="0.2">
      <c r="G101" s="119"/>
      <c r="H101" s="119"/>
      <c r="I101" s="53"/>
      <c r="J101" s="51"/>
    </row>
    <row r="102" spans="7:10" x14ac:dyDescent="0.2">
      <c r="G102" s="119"/>
      <c r="H102" s="119"/>
      <c r="I102" s="80"/>
      <c r="J102" s="54"/>
    </row>
    <row r="103" spans="7:10" x14ac:dyDescent="0.2">
      <c r="G103" s="119"/>
      <c r="H103" s="119"/>
      <c r="I103" s="53"/>
      <c r="J103" s="53"/>
    </row>
    <row r="104" spans="7:10" x14ac:dyDescent="0.2">
      <c r="G104" s="119"/>
      <c r="H104" s="119"/>
      <c r="I104" s="53"/>
    </row>
    <row r="105" spans="7:10" x14ac:dyDescent="0.2">
      <c r="G105" s="120"/>
      <c r="H105" s="120"/>
      <c r="I105" s="53"/>
    </row>
    <row r="106" spans="7:10" x14ac:dyDescent="0.2">
      <c r="G106" s="119"/>
      <c r="H106" s="119"/>
      <c r="I106" s="53"/>
    </row>
    <row r="107" spans="7:10" x14ac:dyDescent="0.2">
      <c r="G107" s="119"/>
      <c r="H107" s="119"/>
      <c r="I107" s="53"/>
    </row>
    <row r="108" spans="7:10" x14ac:dyDescent="0.2">
      <c r="G108" s="119"/>
      <c r="H108" s="119"/>
      <c r="I108" s="53"/>
    </row>
    <row r="109" spans="7:10" x14ac:dyDescent="0.2">
      <c r="G109" s="119"/>
      <c r="H109" s="119"/>
      <c r="I109" s="53"/>
    </row>
    <row r="110" spans="7:10" x14ac:dyDescent="0.2">
      <c r="G110" s="53"/>
      <c r="H110" s="53"/>
      <c r="I110" s="53"/>
    </row>
    <row r="111" spans="7:10" x14ac:dyDescent="0.2">
      <c r="G111" s="53"/>
      <c r="H111" s="53"/>
      <c r="I111" s="53"/>
    </row>
  </sheetData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4"/>
  <sheetViews>
    <sheetView topLeftCell="A5" zoomScale="70" zoomScaleNormal="70" workbookViewId="0">
      <selection activeCell="P14" sqref="P14"/>
    </sheetView>
  </sheetViews>
  <sheetFormatPr baseColWidth="10" defaultColWidth="11" defaultRowHeight="16" x14ac:dyDescent="0.2"/>
  <cols>
    <col min="2" max="2" width="6.1640625" hidden="1" customWidth="1"/>
    <col min="3" max="3" width="24.1640625" customWidth="1"/>
    <col min="4" max="4" width="11.83203125" customWidth="1"/>
    <col min="8" max="8" width="27.1640625" customWidth="1"/>
    <col min="9" max="9" width="13" customWidth="1"/>
    <col min="13" max="13" width="23.33203125" customWidth="1"/>
    <col min="14" max="14" width="13.6640625" customWidth="1"/>
  </cols>
  <sheetData>
    <row r="1" spans="1:16" ht="21" x14ac:dyDescent="0.25">
      <c r="A1" s="2" t="s">
        <v>35</v>
      </c>
    </row>
    <row r="4" spans="1:16" ht="19" x14ac:dyDescent="0.25">
      <c r="A4" s="1" t="s">
        <v>86</v>
      </c>
    </row>
    <row r="7" spans="1:16" ht="21" x14ac:dyDescent="0.25">
      <c r="A7" s="78"/>
      <c r="B7" s="58"/>
      <c r="C7" s="59"/>
      <c r="D7" s="59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9" x14ac:dyDescent="0.25">
      <c r="A8" s="60" t="s">
        <v>0</v>
      </c>
      <c r="B8" s="60"/>
      <c r="C8" s="61"/>
      <c r="D8" s="4" t="s">
        <v>1</v>
      </c>
      <c r="E8" s="4" t="s">
        <v>2</v>
      </c>
      <c r="F8" s="60"/>
      <c r="H8" s="60"/>
      <c r="I8" s="60"/>
      <c r="J8" s="60"/>
      <c r="K8" s="60"/>
      <c r="M8" s="58"/>
      <c r="N8" s="58"/>
      <c r="O8" s="58"/>
      <c r="P8" s="58"/>
    </row>
    <row r="9" spans="1:16" ht="19" x14ac:dyDescent="0.25">
      <c r="A9" s="62"/>
      <c r="B9" s="5" t="s">
        <v>3</v>
      </c>
      <c r="C9" s="63"/>
      <c r="D9" s="84"/>
      <c r="E9" s="62">
        <v>1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58"/>
    </row>
    <row r="10" spans="1:16" ht="19" x14ac:dyDescent="0.25">
      <c r="A10" s="29" t="s">
        <v>4</v>
      </c>
      <c r="B10" s="64">
        <v>1</v>
      </c>
      <c r="C10" s="65" t="s">
        <v>87</v>
      </c>
      <c r="D10" s="76">
        <v>9</v>
      </c>
      <c r="E10" s="66">
        <v>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58"/>
    </row>
    <row r="11" spans="1:16" ht="19" x14ac:dyDescent="0.25">
      <c r="A11" s="32" t="s">
        <v>5</v>
      </c>
      <c r="B11" s="66">
        <v>6</v>
      </c>
      <c r="C11" s="67" t="s">
        <v>92</v>
      </c>
      <c r="D11" s="75">
        <v>0.4</v>
      </c>
      <c r="E11" s="68">
        <v>3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8"/>
    </row>
    <row r="12" spans="1:16" ht="19" x14ac:dyDescent="0.25">
      <c r="A12" s="34" t="s">
        <v>7</v>
      </c>
      <c r="B12" s="68">
        <v>7</v>
      </c>
      <c r="C12" s="71" t="s">
        <v>94</v>
      </c>
      <c r="D12" s="75">
        <v>1.37</v>
      </c>
      <c r="E12" s="68">
        <v>2</v>
      </c>
      <c r="F12" s="62"/>
      <c r="G12" s="60" t="s">
        <v>75</v>
      </c>
      <c r="H12" s="62"/>
      <c r="I12" s="4" t="s">
        <v>1</v>
      </c>
      <c r="J12" s="4" t="s">
        <v>2</v>
      </c>
      <c r="K12" s="62"/>
      <c r="L12" s="62"/>
      <c r="M12" s="62"/>
      <c r="N12" s="62"/>
      <c r="O12" s="62"/>
      <c r="P12" s="58"/>
    </row>
    <row r="13" spans="1:16" ht="19" x14ac:dyDescent="0.25">
      <c r="A13" s="41" t="s">
        <v>9</v>
      </c>
      <c r="B13" s="68">
        <v>12</v>
      </c>
      <c r="C13" s="122">
        <v>12</v>
      </c>
      <c r="D13" s="85"/>
      <c r="E13" s="68"/>
      <c r="F13" s="62"/>
      <c r="G13" s="40" t="s">
        <v>76</v>
      </c>
      <c r="H13" s="62"/>
      <c r="I13" s="62"/>
      <c r="J13" s="62">
        <v>4</v>
      </c>
      <c r="K13" s="62"/>
      <c r="L13" s="62"/>
      <c r="M13" s="62"/>
      <c r="N13" s="62"/>
      <c r="O13" s="62"/>
      <c r="P13" s="58"/>
    </row>
    <row r="14" spans="1:16" ht="19" x14ac:dyDescent="0.25">
      <c r="A14" s="62"/>
      <c r="B14" s="62"/>
      <c r="C14" s="63"/>
      <c r="D14" s="84"/>
      <c r="E14" s="62"/>
      <c r="F14" s="62"/>
      <c r="G14" s="29" t="s">
        <v>4</v>
      </c>
      <c r="H14" s="35" t="str">
        <f>IF(E11=1,C11,(IF(E12=1,C24,(IF(E13=1,C13,(IF(E10=1,C10,1.1)))))))</f>
        <v>April Davey</v>
      </c>
      <c r="I14" s="69">
        <v>7.5</v>
      </c>
      <c r="J14" s="64">
        <v>1</v>
      </c>
      <c r="K14" s="62"/>
      <c r="L14" s="60" t="s">
        <v>24</v>
      </c>
      <c r="M14" s="62"/>
      <c r="N14" s="4" t="s">
        <v>1</v>
      </c>
      <c r="O14" s="4" t="s">
        <v>2</v>
      </c>
      <c r="P14" s="58"/>
    </row>
    <row r="15" spans="1:16" ht="19" x14ac:dyDescent="0.25">
      <c r="A15" s="62"/>
      <c r="B15" s="5" t="s">
        <v>10</v>
      </c>
      <c r="C15" s="63"/>
      <c r="D15" s="84"/>
      <c r="E15" s="62">
        <v>2</v>
      </c>
      <c r="F15" s="62"/>
      <c r="G15" s="32" t="s">
        <v>5</v>
      </c>
      <c r="H15" s="42" t="str">
        <f>IF(E17=2,C17,(IF(E18=2,C18,(IF(E19=2,C19,(IF(E16=2,C16,2.2)))))))</f>
        <v>Luana Rubbo-Galardo</v>
      </c>
      <c r="I15" s="35">
        <v>2.13</v>
      </c>
      <c r="J15" s="66">
        <v>2</v>
      </c>
      <c r="K15" s="62"/>
      <c r="L15" s="62"/>
      <c r="M15" s="48"/>
      <c r="N15" s="48"/>
      <c r="O15" s="62">
        <v>6</v>
      </c>
      <c r="P15" s="58"/>
    </row>
    <row r="16" spans="1:16" ht="19" x14ac:dyDescent="0.25">
      <c r="A16" s="29" t="s">
        <v>4</v>
      </c>
      <c r="B16" s="64">
        <v>3</v>
      </c>
      <c r="C16" s="65" t="s">
        <v>89</v>
      </c>
      <c r="D16" s="75">
        <v>1.4</v>
      </c>
      <c r="E16" s="66">
        <v>2</v>
      </c>
      <c r="F16" s="62"/>
      <c r="G16" s="34" t="s">
        <v>7</v>
      </c>
      <c r="H16" s="42" t="s">
        <v>93</v>
      </c>
      <c r="I16" s="42">
        <v>0.6</v>
      </c>
      <c r="J16" s="68">
        <v>3</v>
      </c>
      <c r="K16" s="62"/>
      <c r="L16" s="29" t="s">
        <v>4</v>
      </c>
      <c r="M16" s="35" t="str">
        <f>IF(J14=1,H14,(IF(J15=1,H15,(IF(J16=1,H16,1.4)))))</f>
        <v>April Davey</v>
      </c>
      <c r="N16" s="69">
        <v>11</v>
      </c>
      <c r="O16" s="64">
        <v>1</v>
      </c>
      <c r="P16" s="58"/>
    </row>
    <row r="17" spans="1:16" ht="19" x14ac:dyDescent="0.25">
      <c r="A17" s="32" t="s">
        <v>5</v>
      </c>
      <c r="B17" s="66">
        <v>4</v>
      </c>
      <c r="C17" s="67" t="s">
        <v>90</v>
      </c>
      <c r="D17" s="75">
        <v>1.8</v>
      </c>
      <c r="E17" s="68">
        <v>1</v>
      </c>
      <c r="F17" s="62"/>
      <c r="G17" s="62"/>
      <c r="H17" s="62"/>
      <c r="I17" s="62"/>
      <c r="J17" s="62"/>
      <c r="K17" s="62"/>
      <c r="L17" s="32" t="s">
        <v>5</v>
      </c>
      <c r="M17" s="42" t="str">
        <f>IF(J14=2,H14,(IF(J15=2,H15,(IF(J16=2,H16,2.4)))))</f>
        <v>Luana Rubbo-Galardo</v>
      </c>
      <c r="N17" s="35">
        <v>4.8600000000000003</v>
      </c>
      <c r="O17" s="66">
        <v>2</v>
      </c>
      <c r="P17" s="58"/>
    </row>
    <row r="18" spans="1:16" ht="19" x14ac:dyDescent="0.25">
      <c r="A18" s="34" t="s">
        <v>7</v>
      </c>
      <c r="B18" s="68">
        <v>9</v>
      </c>
      <c r="C18" s="67" t="s">
        <v>172</v>
      </c>
      <c r="D18" s="85" t="s">
        <v>178</v>
      </c>
      <c r="E18" s="68" t="s">
        <v>178</v>
      </c>
      <c r="F18" s="62"/>
      <c r="G18" s="62"/>
      <c r="H18" s="62"/>
      <c r="I18" s="62"/>
      <c r="J18" s="62"/>
      <c r="K18" s="62"/>
      <c r="L18" s="34" t="s">
        <v>7</v>
      </c>
      <c r="M18" s="42" t="str">
        <f>IF(J20=1,H20,(IF(J21=1,H21,(IF(J22=1,H22,1.5)))))</f>
        <v>Neve Baber</v>
      </c>
      <c r="N18" s="42">
        <v>1.17</v>
      </c>
      <c r="O18" s="68">
        <v>3</v>
      </c>
      <c r="P18" s="58"/>
    </row>
    <row r="19" spans="1:16" ht="19" x14ac:dyDescent="0.25">
      <c r="A19" s="41" t="s">
        <v>9</v>
      </c>
      <c r="B19" s="68">
        <v>10</v>
      </c>
      <c r="C19" s="122">
        <v>10</v>
      </c>
      <c r="D19" s="86"/>
      <c r="E19" s="68"/>
      <c r="F19" s="62"/>
      <c r="G19" s="5" t="s">
        <v>12</v>
      </c>
      <c r="H19" s="62"/>
      <c r="I19" s="62"/>
      <c r="J19" s="62">
        <v>5</v>
      </c>
      <c r="K19" s="62"/>
      <c r="L19" s="41" t="s">
        <v>9</v>
      </c>
      <c r="M19" s="42" t="str">
        <f>IF(J21=2,H21,(IF(J22=2,H22,(IF(J20=2,H20,2.5)))))</f>
        <v>Elly Hollingsworth</v>
      </c>
      <c r="N19" s="42">
        <v>0.7</v>
      </c>
      <c r="O19" s="68">
        <v>4</v>
      </c>
      <c r="P19" s="58"/>
    </row>
    <row r="20" spans="1:16" ht="19" x14ac:dyDescent="0.25">
      <c r="A20" s="62"/>
      <c r="B20" s="62"/>
      <c r="C20" s="63"/>
      <c r="D20" s="84"/>
      <c r="E20" s="62"/>
      <c r="F20" s="62"/>
      <c r="G20" s="29" t="s">
        <v>4</v>
      </c>
      <c r="H20" s="35" t="s">
        <v>94</v>
      </c>
      <c r="I20" s="69">
        <v>2.34</v>
      </c>
      <c r="J20" s="64">
        <v>2</v>
      </c>
      <c r="K20" s="62"/>
      <c r="L20" s="62"/>
      <c r="M20" s="62"/>
      <c r="N20" s="62"/>
      <c r="O20" s="62"/>
      <c r="P20" s="58"/>
    </row>
    <row r="21" spans="1:16" ht="19" x14ac:dyDescent="0.25">
      <c r="A21" s="62"/>
      <c r="B21" s="5" t="s">
        <v>11</v>
      </c>
      <c r="C21" s="63"/>
      <c r="D21" s="84"/>
      <c r="E21" s="62">
        <v>3</v>
      </c>
      <c r="F21" s="62"/>
      <c r="G21" s="32" t="s">
        <v>5</v>
      </c>
      <c r="H21" s="42" t="str">
        <f>IF(E17=1,C17,(IF(E18=1,C18,(IF(E19=1,C19,(IF(E16=1,C16,1.2)))))))</f>
        <v>Neve Baber</v>
      </c>
      <c r="I21" s="35">
        <v>4</v>
      </c>
      <c r="J21" s="66">
        <v>1</v>
      </c>
      <c r="K21" s="62"/>
      <c r="L21" s="62"/>
      <c r="M21" s="62"/>
      <c r="N21" s="62"/>
      <c r="O21" s="62"/>
      <c r="P21" s="58"/>
    </row>
    <row r="22" spans="1:16" ht="19" x14ac:dyDescent="0.25">
      <c r="A22" s="29" t="s">
        <v>4</v>
      </c>
      <c r="B22" s="70">
        <v>2</v>
      </c>
      <c r="C22" s="71" t="s">
        <v>88</v>
      </c>
      <c r="D22" s="75">
        <v>2.83</v>
      </c>
      <c r="E22" s="66">
        <v>3</v>
      </c>
      <c r="F22" s="62"/>
      <c r="G22" s="34" t="s">
        <v>7</v>
      </c>
      <c r="H22" s="42" t="str">
        <f>IF(E23=1,C23,(IF(E24=1,C12,(IF(E25=1,C25,(IF(E22=1,C22,1.3)))))))</f>
        <v>Maddi Smith</v>
      </c>
      <c r="I22" s="42">
        <v>2.0699999999999998</v>
      </c>
      <c r="J22" s="68">
        <v>3</v>
      </c>
      <c r="K22" s="62"/>
      <c r="L22" s="62"/>
      <c r="M22" s="62"/>
      <c r="N22" s="62"/>
      <c r="O22" s="62"/>
      <c r="P22" s="58"/>
    </row>
    <row r="23" spans="1:16" ht="19" x14ac:dyDescent="0.25">
      <c r="A23" s="32" t="s">
        <v>5</v>
      </c>
      <c r="B23" s="72">
        <v>5</v>
      </c>
      <c r="C23" s="71" t="s">
        <v>91</v>
      </c>
      <c r="D23" s="76">
        <v>3.9</v>
      </c>
      <c r="E23" s="68">
        <v>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58"/>
    </row>
    <row r="24" spans="1:16" ht="19" x14ac:dyDescent="0.25">
      <c r="A24" s="34" t="s">
        <v>7</v>
      </c>
      <c r="B24" s="73">
        <v>8</v>
      </c>
      <c r="C24" s="67" t="s">
        <v>93</v>
      </c>
      <c r="D24" s="75">
        <v>3.06</v>
      </c>
      <c r="E24" s="68">
        <v>2</v>
      </c>
      <c r="F24" s="62"/>
      <c r="G24" s="124"/>
      <c r="H24" s="124"/>
      <c r="I24" s="124"/>
      <c r="J24" s="62"/>
      <c r="K24" s="62"/>
      <c r="L24" s="62"/>
      <c r="M24" s="62"/>
      <c r="N24" s="62"/>
      <c r="O24" s="62"/>
      <c r="P24" s="58"/>
    </row>
    <row r="25" spans="1:16" ht="19" x14ac:dyDescent="0.25">
      <c r="A25" s="41" t="s">
        <v>9</v>
      </c>
      <c r="B25" s="73">
        <v>11</v>
      </c>
      <c r="C25" s="123">
        <v>11</v>
      </c>
      <c r="D25" s="88"/>
      <c r="E25" s="68"/>
      <c r="F25" s="62"/>
      <c r="G25" s="119"/>
      <c r="H25" s="119"/>
      <c r="I25" s="124"/>
      <c r="J25" s="62"/>
      <c r="K25" s="62"/>
      <c r="L25" s="62"/>
      <c r="M25" s="62"/>
      <c r="N25" s="62"/>
      <c r="O25" s="62"/>
      <c r="P25" s="58"/>
    </row>
    <row r="26" spans="1:16" x14ac:dyDescent="0.2">
      <c r="A26" s="58"/>
      <c r="B26" s="58"/>
      <c r="D26" s="74"/>
      <c r="E26" s="58"/>
      <c r="F26" s="58"/>
      <c r="G26" s="119"/>
      <c r="H26" s="119"/>
      <c r="I26" s="126"/>
      <c r="J26" s="58"/>
      <c r="K26" s="58"/>
      <c r="L26" s="58"/>
      <c r="M26" s="58"/>
      <c r="N26" s="58"/>
      <c r="O26" s="58"/>
      <c r="P26" s="58"/>
    </row>
    <row r="27" spans="1:16" x14ac:dyDescent="0.2">
      <c r="F27" s="52"/>
      <c r="G27" s="119"/>
      <c r="H27" s="119"/>
      <c r="I27" s="55"/>
    </row>
    <row r="28" spans="1:16" x14ac:dyDescent="0.2">
      <c r="F28" s="79"/>
      <c r="G28" s="119"/>
      <c r="H28" s="119"/>
      <c r="I28" s="51"/>
    </row>
    <row r="29" spans="1:16" x14ac:dyDescent="0.2">
      <c r="F29" s="52"/>
      <c r="G29" s="119"/>
      <c r="H29" s="119"/>
      <c r="I29" s="51"/>
    </row>
    <row r="30" spans="1:16" x14ac:dyDescent="0.2">
      <c r="F30" s="79"/>
      <c r="G30" s="119"/>
      <c r="H30" s="119"/>
      <c r="I30" s="51"/>
    </row>
    <row r="31" spans="1:16" x14ac:dyDescent="0.2">
      <c r="F31" s="52"/>
      <c r="G31" s="119"/>
      <c r="H31" s="119"/>
      <c r="I31" s="55"/>
    </row>
    <row r="32" spans="1:16" x14ac:dyDescent="0.2">
      <c r="F32" s="79"/>
      <c r="G32" s="119"/>
      <c r="H32" s="119"/>
      <c r="I32" s="51"/>
    </row>
    <row r="33" spans="6:9" x14ac:dyDescent="0.2">
      <c r="F33" s="52"/>
      <c r="G33" s="119"/>
      <c r="H33" s="119"/>
      <c r="I33" s="51"/>
    </row>
    <row r="34" spans="6:9" x14ac:dyDescent="0.2">
      <c r="F34" s="79"/>
      <c r="G34" s="53"/>
      <c r="H34" s="53"/>
      <c r="I34" s="51"/>
    </row>
  </sheetData>
  <pageMargins left="0.7" right="0.7" top="0.75" bottom="0.75" header="0.3" footer="0.3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FADA-C760-403E-9FB5-9BB5620040A8}">
  <dimension ref="A1:V61"/>
  <sheetViews>
    <sheetView tabSelected="1" workbookViewId="0">
      <selection activeCell="J22" sqref="J22"/>
    </sheetView>
  </sheetViews>
  <sheetFormatPr baseColWidth="10" defaultColWidth="8.83203125" defaultRowHeight="16" x14ac:dyDescent="0.2"/>
  <cols>
    <col min="1" max="1" width="9.6640625" style="131" customWidth="1"/>
    <col min="2" max="2" width="41.83203125" customWidth="1"/>
    <col min="3" max="3" width="20.33203125" customWidth="1"/>
    <col min="4" max="4" width="11.1640625" style="131" customWidth="1"/>
    <col min="5" max="5" width="14.6640625" style="187" customWidth="1"/>
    <col min="6" max="6" width="35.1640625" customWidth="1"/>
    <col min="7" max="7" width="8.1640625" style="180" customWidth="1"/>
    <col min="8" max="8" width="8.6640625" style="127" customWidth="1"/>
    <col min="9" max="9" width="10.6640625" style="187" customWidth="1"/>
    <col min="10" max="10" width="13" style="131" customWidth="1"/>
    <col min="11" max="11" width="14" customWidth="1"/>
    <col min="12" max="12" width="16.1640625" customWidth="1"/>
    <col min="13" max="13" width="12.1640625" style="127" customWidth="1"/>
    <col min="14" max="14" width="38.1640625" customWidth="1"/>
    <col min="15" max="15" width="21.6640625" customWidth="1"/>
    <col min="18" max="18" width="18.33203125" style="187" customWidth="1"/>
    <col min="19" max="19" width="35" customWidth="1"/>
    <col min="20" max="21" width="9" style="127"/>
    <col min="22" max="22" width="9" style="187"/>
  </cols>
  <sheetData>
    <row r="1" spans="1:22" x14ac:dyDescent="0.2">
      <c r="A1"/>
    </row>
    <row r="2" spans="1:22" x14ac:dyDescent="0.2">
      <c r="A2"/>
    </row>
    <row r="3" spans="1:22" x14ac:dyDescent="0.2">
      <c r="A3"/>
      <c r="M3" s="187" t="s">
        <v>198</v>
      </c>
      <c r="R3" s="187" t="s">
        <v>226</v>
      </c>
    </row>
    <row r="4" spans="1:22" x14ac:dyDescent="0.2">
      <c r="A4" s="131" t="s">
        <v>182</v>
      </c>
      <c r="M4" s="187"/>
    </row>
    <row r="5" spans="1:22" ht="17.25" customHeight="1" x14ac:dyDescent="0.2">
      <c r="A5"/>
      <c r="E5" s="187" t="s">
        <v>226</v>
      </c>
      <c r="M5" s="188">
        <v>1</v>
      </c>
      <c r="N5" s="166" t="s">
        <v>202</v>
      </c>
      <c r="O5" s="132" t="s">
        <v>37</v>
      </c>
      <c r="P5" s="57"/>
      <c r="R5" s="188">
        <v>1</v>
      </c>
      <c r="S5" s="141" t="s">
        <v>193</v>
      </c>
      <c r="T5" s="184">
        <v>2</v>
      </c>
      <c r="U5" s="184">
        <v>3</v>
      </c>
      <c r="V5" s="188">
        <v>5</v>
      </c>
    </row>
    <row r="6" spans="1:22" ht="17.25" customHeight="1" x14ac:dyDescent="0.2">
      <c r="A6" s="133">
        <v>1</v>
      </c>
      <c r="B6" s="155" t="s">
        <v>194</v>
      </c>
      <c r="C6" s="87" t="s">
        <v>96</v>
      </c>
      <c r="E6" s="188">
        <v>1</v>
      </c>
      <c r="F6" s="145" t="s">
        <v>193</v>
      </c>
      <c r="G6" s="181">
        <v>4</v>
      </c>
      <c r="H6" s="184">
        <v>5</v>
      </c>
      <c r="I6" s="188">
        <v>9</v>
      </c>
      <c r="M6" s="188">
        <v>2</v>
      </c>
      <c r="N6" s="145" t="s">
        <v>193</v>
      </c>
      <c r="O6" s="132" t="s">
        <v>40</v>
      </c>
      <c r="P6" s="57"/>
      <c r="R6" s="188">
        <v>2</v>
      </c>
      <c r="S6" s="166" t="s">
        <v>202</v>
      </c>
      <c r="T6" s="184">
        <v>1</v>
      </c>
      <c r="U6" s="184">
        <v>9</v>
      </c>
      <c r="V6" s="188">
        <v>10</v>
      </c>
    </row>
    <row r="7" spans="1:22" ht="17.25" customHeight="1" x14ac:dyDescent="0.2">
      <c r="A7" s="133">
        <v>2</v>
      </c>
      <c r="B7" s="132" t="s">
        <v>189</v>
      </c>
      <c r="C7" s="132" t="s">
        <v>97</v>
      </c>
      <c r="E7" s="188">
        <v>2</v>
      </c>
      <c r="F7" s="155" t="s">
        <v>194</v>
      </c>
      <c r="G7" s="181">
        <v>1</v>
      </c>
      <c r="H7" s="184">
        <v>9</v>
      </c>
      <c r="I7" s="188">
        <v>10</v>
      </c>
      <c r="M7" s="188">
        <v>3</v>
      </c>
      <c r="N7" s="145" t="s">
        <v>193</v>
      </c>
      <c r="O7" s="132" t="s">
        <v>53</v>
      </c>
      <c r="P7" s="57"/>
      <c r="R7" s="188">
        <v>3</v>
      </c>
      <c r="S7" s="147" t="s">
        <v>195</v>
      </c>
      <c r="T7" s="184">
        <v>5</v>
      </c>
      <c r="U7" s="184">
        <v>13</v>
      </c>
      <c r="V7" s="188">
        <v>18</v>
      </c>
    </row>
    <row r="8" spans="1:22" ht="17" x14ac:dyDescent="0.2">
      <c r="A8" s="133">
        <v>3</v>
      </c>
      <c r="B8" s="156" t="s">
        <v>191</v>
      </c>
      <c r="C8" s="132" t="s">
        <v>108</v>
      </c>
      <c r="E8" s="188">
        <v>3</v>
      </c>
      <c r="F8" s="156" t="s">
        <v>191</v>
      </c>
      <c r="G8" s="181">
        <v>3</v>
      </c>
      <c r="H8" s="184">
        <v>13</v>
      </c>
      <c r="I8" s="188">
        <v>16</v>
      </c>
      <c r="M8" s="188">
        <v>4</v>
      </c>
      <c r="N8" s="141" t="s">
        <v>193</v>
      </c>
      <c r="O8" s="132" t="s">
        <v>67</v>
      </c>
      <c r="P8" s="57"/>
      <c r="R8" s="188">
        <v>4</v>
      </c>
      <c r="S8" s="151" t="s">
        <v>197</v>
      </c>
      <c r="T8" s="184">
        <v>7</v>
      </c>
      <c r="U8" s="184">
        <v>9</v>
      </c>
      <c r="V8" s="188">
        <v>20</v>
      </c>
    </row>
    <row r="9" spans="1:22" ht="15.75" customHeight="1" x14ac:dyDescent="0.2">
      <c r="A9" s="133">
        <v>4</v>
      </c>
      <c r="B9" s="145" t="s">
        <v>193</v>
      </c>
      <c r="C9" s="132" t="s">
        <v>183</v>
      </c>
      <c r="E9" s="188">
        <v>4</v>
      </c>
      <c r="F9" s="87" t="s">
        <v>190</v>
      </c>
      <c r="G9" s="181">
        <v>9</v>
      </c>
      <c r="H9" s="184">
        <v>13</v>
      </c>
      <c r="I9" s="188">
        <v>22</v>
      </c>
      <c r="M9" s="188">
        <v>5</v>
      </c>
      <c r="N9" s="161" t="s">
        <v>196</v>
      </c>
      <c r="O9" s="132" t="s">
        <v>39</v>
      </c>
      <c r="P9" s="57"/>
      <c r="R9" s="188">
        <v>5</v>
      </c>
      <c r="S9" s="156" t="s">
        <v>191</v>
      </c>
      <c r="T9" s="184">
        <v>9</v>
      </c>
      <c r="U9" s="184">
        <v>13</v>
      </c>
      <c r="V9" s="188">
        <v>22</v>
      </c>
    </row>
    <row r="10" spans="1:22" x14ac:dyDescent="0.2">
      <c r="A10" s="133">
        <v>5</v>
      </c>
      <c r="B10" s="145" t="s">
        <v>193</v>
      </c>
      <c r="C10" s="132" t="s">
        <v>116</v>
      </c>
      <c r="E10" s="188">
        <v>5</v>
      </c>
      <c r="F10" s="132" t="s">
        <v>189</v>
      </c>
      <c r="G10" s="181">
        <v>2</v>
      </c>
      <c r="H10" s="184">
        <v>25</v>
      </c>
      <c r="I10" s="188">
        <v>27</v>
      </c>
      <c r="M10" s="188">
        <v>5</v>
      </c>
      <c r="N10" s="149" t="s">
        <v>195</v>
      </c>
      <c r="O10" s="132" t="s">
        <v>208</v>
      </c>
      <c r="P10" s="57"/>
      <c r="R10" s="188">
        <v>6</v>
      </c>
      <c r="S10" s="160" t="s">
        <v>189</v>
      </c>
      <c r="T10" s="184">
        <v>7</v>
      </c>
      <c r="U10" s="184">
        <v>19</v>
      </c>
      <c r="V10" s="188">
        <v>26</v>
      </c>
    </row>
    <row r="11" spans="1:22" ht="17.25" customHeight="1" x14ac:dyDescent="0.2">
      <c r="A11" s="133">
        <v>5</v>
      </c>
      <c r="B11" s="148" t="s">
        <v>196</v>
      </c>
      <c r="C11" s="132" t="s">
        <v>98</v>
      </c>
      <c r="E11" s="188">
        <v>6</v>
      </c>
      <c r="F11" s="147" t="s">
        <v>195</v>
      </c>
      <c r="G11" s="181">
        <v>13</v>
      </c>
      <c r="H11" s="184">
        <v>19</v>
      </c>
      <c r="I11" s="188">
        <v>32</v>
      </c>
      <c r="M11" s="188">
        <v>7</v>
      </c>
      <c r="N11" s="160" t="s">
        <v>189</v>
      </c>
      <c r="O11" s="132" t="s">
        <v>207</v>
      </c>
      <c r="P11" s="57"/>
      <c r="R11" s="188">
        <v>7</v>
      </c>
      <c r="S11" s="156" t="s">
        <v>192</v>
      </c>
      <c r="T11" s="184">
        <v>13</v>
      </c>
      <c r="U11" s="184">
        <v>25</v>
      </c>
      <c r="V11" s="188">
        <v>38</v>
      </c>
    </row>
    <row r="12" spans="1:22" ht="17.25" customHeight="1" x14ac:dyDescent="0.2">
      <c r="A12" s="133">
        <v>7</v>
      </c>
      <c r="B12" s="141" t="s">
        <v>193</v>
      </c>
      <c r="C12" s="132" t="s">
        <v>99</v>
      </c>
      <c r="E12" s="188">
        <v>7</v>
      </c>
      <c r="F12" s="156" t="s">
        <v>192</v>
      </c>
      <c r="G12" s="181">
        <v>25</v>
      </c>
      <c r="H12" s="184">
        <v>25</v>
      </c>
      <c r="I12" s="188">
        <v>50</v>
      </c>
      <c r="M12" s="188">
        <v>7</v>
      </c>
      <c r="N12" s="151" t="s">
        <v>197</v>
      </c>
      <c r="O12" s="132" t="s">
        <v>38</v>
      </c>
      <c r="P12" s="57"/>
      <c r="R12" s="188">
        <v>8</v>
      </c>
      <c r="S12" s="163" t="s">
        <v>200</v>
      </c>
      <c r="T12" s="184">
        <v>25</v>
      </c>
      <c r="U12" s="184">
        <v>25</v>
      </c>
      <c r="V12" s="188">
        <v>50</v>
      </c>
    </row>
    <row r="13" spans="1:22" ht="17" x14ac:dyDescent="0.2">
      <c r="A13" s="133">
        <v>7</v>
      </c>
      <c r="B13" s="145" t="s">
        <v>193</v>
      </c>
      <c r="C13" s="132" t="s">
        <v>126</v>
      </c>
      <c r="E13" s="188">
        <v>8</v>
      </c>
      <c r="F13" s="151" t="s">
        <v>197</v>
      </c>
      <c r="G13" s="181">
        <v>25</v>
      </c>
      <c r="H13" s="184">
        <v>37</v>
      </c>
      <c r="I13" s="188">
        <v>62</v>
      </c>
      <c r="M13" s="188">
        <v>9</v>
      </c>
      <c r="N13" s="156" t="s">
        <v>191</v>
      </c>
      <c r="O13" s="132" t="s">
        <v>66</v>
      </c>
      <c r="P13" s="57"/>
      <c r="R13" s="188">
        <v>9</v>
      </c>
      <c r="S13" s="162" t="s">
        <v>199</v>
      </c>
      <c r="T13" s="184">
        <v>25</v>
      </c>
      <c r="U13" s="184">
        <v>25</v>
      </c>
      <c r="V13" s="188">
        <v>50</v>
      </c>
    </row>
    <row r="14" spans="1:22" ht="15.75" customHeight="1" x14ac:dyDescent="0.2">
      <c r="A14" s="133">
        <v>9</v>
      </c>
      <c r="B14" s="87" t="s">
        <v>190</v>
      </c>
      <c r="C14" s="132" t="s">
        <v>225</v>
      </c>
      <c r="E14" s="188">
        <v>9</v>
      </c>
      <c r="F14" s="148" t="s">
        <v>196</v>
      </c>
      <c r="G14" s="181">
        <v>5</v>
      </c>
      <c r="H14" s="184"/>
      <c r="I14" s="188"/>
      <c r="M14" s="188">
        <v>9</v>
      </c>
      <c r="N14" s="167" t="s">
        <v>202</v>
      </c>
      <c r="O14" s="132" t="s">
        <v>205</v>
      </c>
      <c r="P14" s="57"/>
      <c r="R14" s="188">
        <v>10</v>
      </c>
      <c r="S14" s="152" t="s">
        <v>194</v>
      </c>
      <c r="T14" s="184">
        <v>25</v>
      </c>
      <c r="U14" s="184">
        <v>25</v>
      </c>
      <c r="V14" s="188">
        <v>50</v>
      </c>
    </row>
    <row r="15" spans="1:22" ht="15.75" customHeight="1" x14ac:dyDescent="0.2">
      <c r="A15" s="133">
        <v>9</v>
      </c>
      <c r="B15" s="145" t="s">
        <v>193</v>
      </c>
      <c r="C15" s="132" t="s">
        <v>102</v>
      </c>
      <c r="E15" s="188">
        <v>10</v>
      </c>
      <c r="F15" s="132"/>
      <c r="G15" s="181"/>
      <c r="H15" s="184"/>
      <c r="I15" s="188"/>
      <c r="M15" s="188">
        <v>9</v>
      </c>
      <c r="N15" s="151" t="s">
        <v>197</v>
      </c>
      <c r="O15" s="132" t="s">
        <v>41</v>
      </c>
      <c r="P15" s="57"/>
      <c r="R15" s="188">
        <v>11</v>
      </c>
      <c r="S15" s="161" t="s">
        <v>196</v>
      </c>
      <c r="T15" s="184">
        <v>5</v>
      </c>
      <c r="U15" s="184"/>
      <c r="V15" s="188"/>
    </row>
    <row r="16" spans="1:22" x14ac:dyDescent="0.2">
      <c r="A16" s="133">
        <v>9</v>
      </c>
      <c r="B16" s="146" t="s">
        <v>194</v>
      </c>
      <c r="C16" s="132" t="s">
        <v>100</v>
      </c>
      <c r="E16" s="189"/>
      <c r="F16" s="144"/>
      <c r="G16" s="182"/>
      <c r="H16" s="185"/>
      <c r="I16" s="189"/>
      <c r="J16" s="140"/>
      <c r="M16" s="188">
        <v>9</v>
      </c>
      <c r="N16" s="150" t="s">
        <v>190</v>
      </c>
      <c r="O16" s="87" t="s">
        <v>48</v>
      </c>
      <c r="P16" s="57"/>
      <c r="R16" s="188">
        <v>12</v>
      </c>
      <c r="S16" s="150" t="s">
        <v>190</v>
      </c>
      <c r="T16" s="184">
        <v>9</v>
      </c>
      <c r="U16" s="184"/>
      <c r="V16" s="188"/>
    </row>
    <row r="17" spans="1:22" ht="17" x14ac:dyDescent="0.2">
      <c r="A17" s="133">
        <v>13</v>
      </c>
      <c r="B17" s="156" t="s">
        <v>191</v>
      </c>
      <c r="C17" s="132" t="s">
        <v>106</v>
      </c>
      <c r="E17" s="189"/>
      <c r="F17" s="191"/>
      <c r="G17" s="182"/>
      <c r="H17" s="185"/>
      <c r="I17" s="189"/>
      <c r="J17" s="140"/>
      <c r="M17" s="188">
        <v>13</v>
      </c>
      <c r="N17" s="156" t="s">
        <v>191</v>
      </c>
      <c r="O17" s="132" t="s">
        <v>49</v>
      </c>
      <c r="P17" s="57"/>
      <c r="R17" s="189"/>
      <c r="S17" s="57"/>
      <c r="T17" s="185"/>
      <c r="U17" s="185"/>
      <c r="V17" s="189"/>
    </row>
    <row r="18" spans="1:22" ht="15.75" customHeight="1" x14ac:dyDescent="0.2">
      <c r="A18" s="133">
        <v>13</v>
      </c>
      <c r="B18" s="147" t="s">
        <v>195</v>
      </c>
      <c r="C18" s="132" t="s">
        <v>117</v>
      </c>
      <c r="E18" s="189"/>
      <c r="F18" s="144"/>
      <c r="G18" s="182"/>
      <c r="H18" s="185"/>
      <c r="I18" s="189"/>
      <c r="J18" s="140"/>
      <c r="M18" s="188">
        <v>13</v>
      </c>
      <c r="N18" s="156" t="s">
        <v>191</v>
      </c>
      <c r="O18" s="132" t="s">
        <v>59</v>
      </c>
      <c r="P18" s="57"/>
      <c r="R18" s="189"/>
      <c r="S18" s="57"/>
      <c r="T18" s="185"/>
      <c r="U18" s="185"/>
      <c r="V18" s="189"/>
    </row>
    <row r="19" spans="1:22" ht="15.75" customHeight="1" x14ac:dyDescent="0.2">
      <c r="A19" s="133">
        <v>13</v>
      </c>
      <c r="B19" s="150" t="s">
        <v>190</v>
      </c>
      <c r="C19" s="87" t="s">
        <v>103</v>
      </c>
      <c r="E19" s="189"/>
      <c r="F19" s="144"/>
      <c r="G19" s="182"/>
      <c r="H19" s="185"/>
      <c r="I19" s="189"/>
      <c r="J19" s="140"/>
      <c r="M19" s="188">
        <v>13</v>
      </c>
      <c r="N19" s="156" t="s">
        <v>192</v>
      </c>
      <c r="O19" s="132" t="s">
        <v>50</v>
      </c>
      <c r="P19" s="53"/>
      <c r="R19" s="189"/>
      <c r="S19" s="57"/>
      <c r="T19" s="185"/>
      <c r="U19" s="185"/>
      <c r="V19" s="189"/>
    </row>
    <row r="20" spans="1:22" x14ac:dyDescent="0.2">
      <c r="A20" s="133">
        <v>13</v>
      </c>
      <c r="B20" s="146" t="s">
        <v>194</v>
      </c>
      <c r="C20" s="132" t="s">
        <v>118</v>
      </c>
      <c r="E20" s="189"/>
      <c r="F20" s="144"/>
      <c r="G20" s="182"/>
      <c r="H20" s="185"/>
      <c r="I20" s="189"/>
      <c r="J20" s="140"/>
      <c r="M20" s="188">
        <v>13</v>
      </c>
      <c r="N20" s="151" t="s">
        <v>197</v>
      </c>
      <c r="O20" s="132" t="s">
        <v>63</v>
      </c>
      <c r="P20" s="57"/>
      <c r="R20" s="189"/>
      <c r="S20" s="57"/>
      <c r="T20" s="185"/>
      <c r="U20" s="185"/>
      <c r="V20" s="189"/>
    </row>
    <row r="21" spans="1:22" x14ac:dyDescent="0.2">
      <c r="A21" s="133">
        <v>13</v>
      </c>
      <c r="B21" s="150" t="s">
        <v>190</v>
      </c>
      <c r="C21" s="132" t="s">
        <v>120</v>
      </c>
      <c r="E21" s="189"/>
      <c r="F21" s="144"/>
      <c r="G21" s="182"/>
      <c r="H21" s="185"/>
      <c r="I21" s="189"/>
      <c r="J21" s="140"/>
      <c r="M21" s="188">
        <v>13</v>
      </c>
      <c r="N21" s="168" t="s">
        <v>197</v>
      </c>
      <c r="O21" s="132" t="s">
        <v>74</v>
      </c>
      <c r="P21" s="57"/>
      <c r="R21" s="189"/>
      <c r="S21" s="57"/>
      <c r="T21" s="185"/>
      <c r="U21" s="185"/>
      <c r="V21" s="189"/>
    </row>
    <row r="22" spans="1:22" ht="17" x14ac:dyDescent="0.2">
      <c r="A22" s="133">
        <v>13</v>
      </c>
      <c r="B22" s="147" t="s">
        <v>195</v>
      </c>
      <c r="C22" s="132" t="s">
        <v>125</v>
      </c>
      <c r="E22" s="189"/>
      <c r="F22" s="191"/>
      <c r="G22" s="182"/>
      <c r="H22" s="185"/>
      <c r="I22" s="189"/>
      <c r="J22" s="140"/>
      <c r="M22" s="188">
        <v>13</v>
      </c>
      <c r="N22" s="147" t="s">
        <v>195</v>
      </c>
      <c r="O22" s="132" t="s">
        <v>70</v>
      </c>
      <c r="P22" s="57"/>
      <c r="R22" s="189"/>
      <c r="S22" s="57"/>
      <c r="T22" s="185"/>
      <c r="U22" s="185"/>
      <c r="V22" s="189"/>
    </row>
    <row r="23" spans="1:22" ht="17" x14ac:dyDescent="0.2">
      <c r="A23" s="133">
        <v>19</v>
      </c>
      <c r="B23" s="156" t="s">
        <v>191</v>
      </c>
      <c r="C23" s="132" t="s">
        <v>114</v>
      </c>
      <c r="E23" s="189"/>
      <c r="F23" s="144"/>
      <c r="G23" s="182"/>
      <c r="H23" s="185"/>
      <c r="I23" s="189"/>
      <c r="J23" s="140"/>
      <c r="M23" s="188">
        <v>19</v>
      </c>
      <c r="N23" s="160" t="s">
        <v>189</v>
      </c>
      <c r="O23" s="132" t="s">
        <v>52</v>
      </c>
      <c r="P23" s="53"/>
      <c r="R23" s="189"/>
      <c r="S23" s="57"/>
      <c r="T23" s="185"/>
      <c r="U23" s="185"/>
      <c r="V23" s="189"/>
    </row>
    <row r="24" spans="1:22" ht="17.25" customHeight="1" x14ac:dyDescent="0.2">
      <c r="A24" s="133">
        <v>19</v>
      </c>
      <c r="B24" s="149" t="s">
        <v>195</v>
      </c>
      <c r="C24" s="132" t="s">
        <v>110</v>
      </c>
      <c r="E24" s="189"/>
      <c r="F24" s="177"/>
      <c r="G24" s="182"/>
      <c r="H24" s="185"/>
      <c r="I24" s="189"/>
      <c r="J24" s="140"/>
      <c r="M24" s="188">
        <v>19</v>
      </c>
      <c r="N24" s="87"/>
      <c r="O24" s="87" t="s">
        <v>203</v>
      </c>
      <c r="P24" s="57"/>
      <c r="R24" s="189"/>
      <c r="S24" s="57"/>
      <c r="T24" s="185"/>
      <c r="U24" s="185"/>
      <c r="V24" s="189"/>
    </row>
    <row r="25" spans="1:22" ht="17.25" customHeight="1" x14ac:dyDescent="0.2">
      <c r="A25" s="133">
        <v>19</v>
      </c>
      <c r="B25" s="152" t="s">
        <v>194</v>
      </c>
      <c r="C25" s="132" t="s">
        <v>185</v>
      </c>
      <c r="E25" s="189"/>
      <c r="F25" s="144"/>
      <c r="G25" s="182"/>
      <c r="H25" s="185"/>
      <c r="I25" s="189"/>
      <c r="J25" s="140"/>
      <c r="M25" s="188">
        <v>19</v>
      </c>
      <c r="N25" s="147" t="s">
        <v>195</v>
      </c>
      <c r="O25" s="132" t="s">
        <v>61</v>
      </c>
      <c r="P25" s="57"/>
      <c r="R25" s="189"/>
      <c r="S25" s="144"/>
      <c r="T25" s="185"/>
      <c r="U25" s="185"/>
      <c r="V25" s="189"/>
    </row>
    <row r="26" spans="1:22" ht="15.75" customHeight="1" x14ac:dyDescent="0.2">
      <c r="A26" s="133">
        <v>19</v>
      </c>
      <c r="B26" s="132"/>
      <c r="C26" s="157" t="s">
        <v>130</v>
      </c>
      <c r="E26" s="189"/>
      <c r="F26" s="144"/>
      <c r="G26" s="182"/>
      <c r="H26" s="185"/>
      <c r="I26" s="189"/>
      <c r="J26" s="140"/>
      <c r="M26" s="188">
        <v>19</v>
      </c>
      <c r="N26" s="145" t="s">
        <v>193</v>
      </c>
      <c r="O26" s="132" t="s">
        <v>206</v>
      </c>
      <c r="P26" s="57"/>
      <c r="R26" s="189"/>
      <c r="S26" s="193"/>
      <c r="T26" s="185"/>
      <c r="U26" s="185"/>
      <c r="V26" s="189"/>
    </row>
    <row r="27" spans="1:22" ht="15.75" customHeight="1" x14ac:dyDescent="0.2">
      <c r="A27" s="133">
        <v>19</v>
      </c>
      <c r="B27" s="132"/>
      <c r="C27" s="159" t="s">
        <v>168</v>
      </c>
      <c r="E27" s="189"/>
      <c r="F27" s="144"/>
      <c r="G27" s="182"/>
      <c r="H27" s="185"/>
      <c r="I27" s="189"/>
      <c r="J27" s="140"/>
      <c r="M27" s="188">
        <v>19</v>
      </c>
      <c r="N27" s="151" t="s">
        <v>197</v>
      </c>
      <c r="O27" s="87" t="s">
        <v>209</v>
      </c>
      <c r="P27" s="57"/>
      <c r="R27" s="189"/>
      <c r="S27" s="177"/>
      <c r="T27" s="185"/>
      <c r="U27" s="185"/>
      <c r="V27" s="189"/>
    </row>
    <row r="28" spans="1:22" x14ac:dyDescent="0.2">
      <c r="A28" s="133">
        <v>19</v>
      </c>
      <c r="B28" s="132"/>
      <c r="C28" s="143" t="s">
        <v>187</v>
      </c>
      <c r="E28" s="189"/>
      <c r="F28" s="144"/>
      <c r="G28" s="182"/>
      <c r="H28" s="185"/>
      <c r="I28" s="189"/>
      <c r="J28" s="140"/>
      <c r="M28" s="188">
        <v>19</v>
      </c>
      <c r="N28" s="168" t="s">
        <v>197</v>
      </c>
      <c r="O28" s="132" t="s">
        <v>210</v>
      </c>
      <c r="P28" s="57"/>
      <c r="R28" s="189"/>
      <c r="S28" s="144"/>
      <c r="T28" s="185"/>
      <c r="U28" s="185"/>
      <c r="V28" s="189"/>
    </row>
    <row r="29" spans="1:22" ht="17" x14ac:dyDescent="0.2">
      <c r="A29" s="133">
        <v>19</v>
      </c>
      <c r="B29" s="145" t="s">
        <v>193</v>
      </c>
      <c r="C29" s="132" t="s">
        <v>187</v>
      </c>
      <c r="E29" s="189"/>
      <c r="F29" s="179"/>
      <c r="G29" s="182"/>
      <c r="H29" s="185"/>
      <c r="I29" s="189"/>
      <c r="J29" s="140"/>
      <c r="M29" s="188">
        <v>19</v>
      </c>
      <c r="N29" s="169" t="s">
        <v>202</v>
      </c>
      <c r="O29" s="87" t="s">
        <v>211</v>
      </c>
      <c r="P29" s="57"/>
      <c r="R29" s="189"/>
      <c r="S29" s="144"/>
      <c r="T29" s="185"/>
      <c r="U29" s="185"/>
      <c r="V29" s="189"/>
    </row>
    <row r="30" spans="1:22" ht="17" x14ac:dyDescent="0.2">
      <c r="A30" s="133">
        <v>25</v>
      </c>
      <c r="B30" s="156" t="s">
        <v>191</v>
      </c>
      <c r="C30" s="132" t="s">
        <v>122</v>
      </c>
      <c r="E30" s="189"/>
      <c r="F30" s="144"/>
      <c r="G30" s="182"/>
      <c r="H30" s="185"/>
      <c r="I30" s="189"/>
      <c r="J30" s="140"/>
      <c r="M30" s="188">
        <v>25</v>
      </c>
      <c r="N30" s="156" t="s">
        <v>191</v>
      </c>
      <c r="O30" s="132" t="s">
        <v>42</v>
      </c>
      <c r="P30" s="57"/>
      <c r="R30" s="189"/>
      <c r="S30" s="144"/>
      <c r="T30" s="185"/>
      <c r="U30" s="185"/>
      <c r="V30" s="189"/>
    </row>
    <row r="31" spans="1:22" ht="17" x14ac:dyDescent="0.2">
      <c r="A31" s="133">
        <v>25</v>
      </c>
      <c r="B31" s="156" t="s">
        <v>192</v>
      </c>
      <c r="C31" s="132" t="s">
        <v>107</v>
      </c>
      <c r="E31" s="189"/>
      <c r="F31" s="144"/>
      <c r="G31" s="182"/>
      <c r="H31" s="185"/>
      <c r="I31" s="189"/>
      <c r="J31" s="140"/>
      <c r="M31" s="188">
        <v>25</v>
      </c>
      <c r="N31" s="156" t="s">
        <v>192</v>
      </c>
      <c r="O31" s="132" t="s">
        <v>43</v>
      </c>
      <c r="P31" s="57"/>
      <c r="R31" s="189"/>
      <c r="S31" s="144"/>
      <c r="T31" s="185"/>
      <c r="U31" s="185"/>
      <c r="V31" s="189"/>
    </row>
    <row r="32" spans="1:22" x14ac:dyDescent="0.2">
      <c r="A32" s="133">
        <v>25</v>
      </c>
      <c r="B32" s="151" t="s">
        <v>197</v>
      </c>
      <c r="C32" s="132" t="s">
        <v>184</v>
      </c>
      <c r="E32" s="189"/>
      <c r="F32" s="144"/>
      <c r="G32" s="182"/>
      <c r="H32" s="185"/>
      <c r="I32" s="189"/>
      <c r="J32" s="140"/>
      <c r="M32" s="188">
        <v>25</v>
      </c>
      <c r="N32" s="147" t="s">
        <v>195</v>
      </c>
      <c r="O32" s="132" t="s">
        <v>51</v>
      </c>
      <c r="P32" s="57"/>
      <c r="R32" s="189"/>
      <c r="S32" s="177"/>
      <c r="T32" s="185"/>
      <c r="U32" s="185"/>
      <c r="V32" s="189"/>
    </row>
    <row r="33" spans="1:22" ht="17" x14ac:dyDescent="0.2">
      <c r="A33" s="133">
        <v>25</v>
      </c>
      <c r="B33" s="132"/>
      <c r="C33" s="157" t="s">
        <v>188</v>
      </c>
      <c r="E33" s="189"/>
      <c r="F33" s="191"/>
      <c r="G33" s="182"/>
      <c r="H33" s="185"/>
      <c r="I33" s="189"/>
      <c r="J33" s="140"/>
      <c r="M33" s="188">
        <v>25</v>
      </c>
      <c r="N33" s="162" t="s">
        <v>199</v>
      </c>
      <c r="O33" s="132" t="s">
        <v>60</v>
      </c>
      <c r="P33" s="57"/>
      <c r="R33" s="189"/>
      <c r="S33" s="144"/>
      <c r="T33" s="185"/>
      <c r="U33" s="185"/>
      <c r="V33" s="189"/>
    </row>
    <row r="34" spans="1:22" ht="17" x14ac:dyDescent="0.2">
      <c r="A34" s="133">
        <v>25</v>
      </c>
      <c r="B34" s="156" t="s">
        <v>192</v>
      </c>
      <c r="C34" s="132" t="s">
        <v>115</v>
      </c>
      <c r="E34" s="189"/>
      <c r="F34" s="144"/>
      <c r="G34" s="182"/>
      <c r="H34" s="185"/>
      <c r="I34" s="189"/>
      <c r="J34" s="140"/>
      <c r="M34" s="188">
        <v>25</v>
      </c>
      <c r="N34" s="162" t="s">
        <v>199</v>
      </c>
      <c r="O34" s="132" t="s">
        <v>44</v>
      </c>
      <c r="P34" s="57"/>
      <c r="R34" s="189"/>
      <c r="S34" s="144"/>
      <c r="T34" s="185"/>
      <c r="U34" s="185"/>
      <c r="V34" s="189"/>
    </row>
    <row r="35" spans="1:22" ht="17" x14ac:dyDescent="0.2">
      <c r="A35" s="133">
        <v>25</v>
      </c>
      <c r="B35" s="156" t="s">
        <v>192</v>
      </c>
      <c r="C35" s="132" t="s">
        <v>123</v>
      </c>
      <c r="E35" s="189"/>
      <c r="F35" s="144"/>
      <c r="G35" s="182"/>
      <c r="H35" s="185"/>
      <c r="I35" s="189"/>
      <c r="J35" s="140"/>
      <c r="M35" s="188">
        <v>25</v>
      </c>
      <c r="N35" s="163" t="s">
        <v>201</v>
      </c>
      <c r="O35" s="132" t="s">
        <v>73</v>
      </c>
      <c r="P35" s="57"/>
      <c r="R35" s="189"/>
      <c r="S35" s="144"/>
      <c r="T35" s="185"/>
      <c r="U35" s="185"/>
      <c r="V35" s="189"/>
    </row>
    <row r="36" spans="1:22" ht="17" x14ac:dyDescent="0.2">
      <c r="A36" s="133">
        <v>25</v>
      </c>
      <c r="B36" s="146" t="s">
        <v>194</v>
      </c>
      <c r="C36" s="132" t="s">
        <v>124</v>
      </c>
      <c r="E36" s="189"/>
      <c r="F36" s="191"/>
      <c r="G36" s="182"/>
      <c r="H36" s="185"/>
      <c r="I36" s="189"/>
      <c r="J36" s="140"/>
      <c r="M36" s="188">
        <v>25</v>
      </c>
      <c r="N36" s="152" t="s">
        <v>194</v>
      </c>
      <c r="O36" s="132" t="s">
        <v>57</v>
      </c>
      <c r="P36" s="53"/>
      <c r="R36" s="189"/>
      <c r="S36" s="144"/>
      <c r="T36" s="185"/>
      <c r="U36" s="185"/>
      <c r="V36" s="189"/>
    </row>
    <row r="37" spans="1:22" ht="17" x14ac:dyDescent="0.2">
      <c r="A37" s="133">
        <v>25</v>
      </c>
      <c r="B37" s="151" t="s">
        <v>197</v>
      </c>
      <c r="C37" s="132" t="s">
        <v>127</v>
      </c>
      <c r="E37" s="189"/>
      <c r="F37" s="191"/>
      <c r="G37" s="182"/>
      <c r="H37" s="185"/>
      <c r="I37" s="189"/>
      <c r="J37" s="140"/>
      <c r="M37" s="188">
        <v>25</v>
      </c>
      <c r="N37" s="165" t="s">
        <v>200</v>
      </c>
      <c r="O37" s="132" t="s">
        <v>64</v>
      </c>
      <c r="P37" s="57"/>
      <c r="R37" s="189"/>
      <c r="S37" s="144"/>
      <c r="T37" s="185"/>
      <c r="U37" s="185"/>
      <c r="V37" s="189"/>
    </row>
    <row r="38" spans="1:22" x14ac:dyDescent="0.2">
      <c r="A38" s="133">
        <v>25</v>
      </c>
      <c r="B38" s="153" t="s">
        <v>194</v>
      </c>
      <c r="C38" s="132" t="s">
        <v>186</v>
      </c>
      <c r="E38" s="189"/>
      <c r="F38" s="144"/>
      <c r="G38" s="182"/>
      <c r="H38" s="185"/>
      <c r="I38" s="189"/>
      <c r="J38" s="140"/>
      <c r="M38" s="188">
        <v>25</v>
      </c>
      <c r="N38" s="146" t="s">
        <v>194</v>
      </c>
      <c r="O38" s="132" t="s">
        <v>47</v>
      </c>
      <c r="P38" s="57"/>
      <c r="R38" s="189"/>
      <c r="S38" s="144"/>
      <c r="T38" s="185"/>
      <c r="U38" s="185"/>
      <c r="V38" s="189"/>
    </row>
    <row r="39" spans="1:22" x14ac:dyDescent="0.2">
      <c r="A39" s="133">
        <v>25</v>
      </c>
      <c r="B39" s="154" t="s">
        <v>189</v>
      </c>
      <c r="C39" s="132" t="s">
        <v>112</v>
      </c>
      <c r="E39" s="189"/>
      <c r="F39" s="177"/>
      <c r="G39" s="182"/>
      <c r="H39" s="185"/>
      <c r="I39" s="189"/>
      <c r="J39" s="140"/>
      <c r="M39" s="188">
        <v>37</v>
      </c>
      <c r="N39" s="163" t="s">
        <v>200</v>
      </c>
      <c r="O39" s="132" t="s">
        <v>68</v>
      </c>
      <c r="P39" s="57"/>
      <c r="R39" s="189"/>
      <c r="S39" s="177"/>
      <c r="T39" s="185"/>
      <c r="U39" s="185"/>
      <c r="V39" s="189"/>
    </row>
    <row r="40" spans="1:22" ht="17" x14ac:dyDescent="0.2">
      <c r="A40" s="133">
        <v>25</v>
      </c>
      <c r="B40" s="156" t="s">
        <v>192</v>
      </c>
      <c r="C40" s="132" t="s">
        <v>109</v>
      </c>
      <c r="E40" s="189"/>
      <c r="F40" s="144"/>
      <c r="G40" s="182"/>
      <c r="H40" s="185"/>
      <c r="I40" s="189"/>
      <c r="J40" s="140"/>
      <c r="M40" s="188">
        <v>37</v>
      </c>
      <c r="N40" s="162" t="s">
        <v>199</v>
      </c>
      <c r="O40" s="132" t="s">
        <v>69</v>
      </c>
      <c r="P40" s="57"/>
      <c r="R40" s="189"/>
      <c r="S40" s="144"/>
      <c r="T40" s="185"/>
      <c r="U40" s="185"/>
      <c r="V40" s="189"/>
    </row>
    <row r="41" spans="1:22" x14ac:dyDescent="0.2">
      <c r="A41" s="133">
        <v>37</v>
      </c>
      <c r="B41" s="151" t="s">
        <v>197</v>
      </c>
      <c r="C41" s="132" t="s">
        <v>121</v>
      </c>
      <c r="E41" s="189"/>
      <c r="F41" s="192"/>
      <c r="G41" s="182"/>
      <c r="H41" s="185"/>
      <c r="I41" s="189"/>
      <c r="J41" s="140"/>
      <c r="M41" s="188">
        <v>37</v>
      </c>
      <c r="N41" s="87"/>
      <c r="O41" s="87" t="s">
        <v>180</v>
      </c>
      <c r="P41" s="57"/>
      <c r="R41" s="189"/>
      <c r="S41" s="144"/>
      <c r="T41" s="185"/>
      <c r="U41" s="185"/>
      <c r="V41" s="189"/>
    </row>
    <row r="42" spans="1:22" x14ac:dyDescent="0.2">
      <c r="A42" s="133">
        <v>37</v>
      </c>
      <c r="B42" s="149" t="s">
        <v>195</v>
      </c>
      <c r="C42" s="158" t="s">
        <v>131</v>
      </c>
      <c r="E42" s="189"/>
      <c r="F42" s="144">
        <f ca="1">F24:F42</f>
        <v>0</v>
      </c>
      <c r="G42" s="182"/>
      <c r="H42" s="185"/>
      <c r="I42" s="189"/>
      <c r="J42" s="140"/>
      <c r="M42" s="188">
        <v>37</v>
      </c>
      <c r="N42" s="164" t="s">
        <v>200</v>
      </c>
      <c r="O42" s="132" t="s">
        <v>71</v>
      </c>
      <c r="P42" s="57"/>
      <c r="R42" s="189"/>
      <c r="S42" s="177"/>
      <c r="T42" s="185"/>
      <c r="U42" s="185"/>
      <c r="V42" s="189"/>
    </row>
    <row r="43" spans="1:22" x14ac:dyDescent="0.2">
      <c r="A43" s="133">
        <v>37</v>
      </c>
      <c r="B43" s="132"/>
      <c r="C43" s="142" t="s">
        <v>171</v>
      </c>
      <c r="E43" s="189"/>
      <c r="F43" s="57"/>
      <c r="G43" s="182"/>
      <c r="H43" s="185"/>
      <c r="I43" s="189"/>
      <c r="J43" s="140"/>
      <c r="M43" s="188">
        <v>37</v>
      </c>
      <c r="N43" s="165" t="s">
        <v>200</v>
      </c>
      <c r="O43" s="132" t="s">
        <v>204</v>
      </c>
      <c r="P43" s="57"/>
      <c r="R43" s="189"/>
      <c r="S43" s="177"/>
      <c r="T43" s="185"/>
      <c r="U43" s="185"/>
      <c r="V43" s="189"/>
    </row>
    <row r="44" spans="1:22" x14ac:dyDescent="0.2">
      <c r="A44" s="133"/>
      <c r="B44" s="132"/>
      <c r="C44" s="157" t="s">
        <v>101</v>
      </c>
      <c r="E44" s="189"/>
      <c r="F44" s="57"/>
      <c r="G44" s="182"/>
      <c r="H44" s="185"/>
      <c r="I44" s="189"/>
      <c r="J44" s="140"/>
      <c r="M44" s="188">
        <v>37</v>
      </c>
      <c r="N44" s="163" t="s">
        <v>200</v>
      </c>
      <c r="O44" s="132" t="s">
        <v>68</v>
      </c>
      <c r="P44" s="53"/>
      <c r="R44" s="189"/>
      <c r="S44" s="192"/>
      <c r="T44" s="185"/>
      <c r="U44" s="185"/>
      <c r="V44" s="189"/>
    </row>
    <row r="45" spans="1:22" x14ac:dyDescent="0.2">
      <c r="A45" s="133"/>
      <c r="B45" s="132"/>
      <c r="C45" s="142" t="s">
        <v>169</v>
      </c>
      <c r="E45" s="189"/>
      <c r="F45" s="57"/>
      <c r="G45" s="182"/>
      <c r="H45" s="185"/>
      <c r="I45" s="189"/>
      <c r="J45" s="140"/>
      <c r="M45" s="188">
        <v>37</v>
      </c>
      <c r="N45" s="132"/>
      <c r="O45" s="157" t="s">
        <v>101</v>
      </c>
      <c r="P45" s="57"/>
      <c r="R45" s="189"/>
      <c r="S45" s="144"/>
      <c r="T45" s="185"/>
      <c r="U45" s="185"/>
      <c r="V45" s="189"/>
    </row>
    <row r="46" spans="1:22" x14ac:dyDescent="0.2">
      <c r="A46" s="178"/>
      <c r="B46" s="176"/>
      <c r="C46" s="190" t="s">
        <v>170</v>
      </c>
      <c r="E46" s="189"/>
      <c r="F46" s="57"/>
      <c r="G46" s="182"/>
      <c r="H46" s="185"/>
      <c r="I46" s="189"/>
      <c r="J46" s="140"/>
      <c r="M46" s="188">
        <v>37</v>
      </c>
      <c r="N46" s="162" t="s">
        <v>199</v>
      </c>
      <c r="O46" s="132" t="s">
        <v>54</v>
      </c>
      <c r="P46" s="53"/>
      <c r="R46" s="189"/>
      <c r="S46" s="57"/>
      <c r="T46" s="185"/>
      <c r="U46" s="185"/>
      <c r="V46" s="189"/>
    </row>
    <row r="47" spans="1:22" x14ac:dyDescent="0.2">
      <c r="A47" s="133"/>
      <c r="B47" s="146"/>
      <c r="C47" s="132"/>
      <c r="E47" s="189"/>
      <c r="F47" s="57"/>
      <c r="G47" s="182"/>
      <c r="H47" s="185"/>
      <c r="I47" s="189"/>
      <c r="J47" s="140"/>
      <c r="M47" s="188"/>
      <c r="N47" s="165" t="s">
        <v>200</v>
      </c>
      <c r="O47" s="132" t="s">
        <v>56</v>
      </c>
      <c r="P47" s="57"/>
      <c r="R47" s="189"/>
      <c r="S47" s="57"/>
      <c r="T47" s="185"/>
      <c r="U47" s="185"/>
      <c r="V47" s="189"/>
    </row>
    <row r="50" spans="1:22" x14ac:dyDescent="0.2">
      <c r="A50" s="131" t="s">
        <v>212</v>
      </c>
      <c r="E50" s="187" t="s">
        <v>226</v>
      </c>
      <c r="M50" s="187" t="s">
        <v>217</v>
      </c>
      <c r="R50" s="187" t="s">
        <v>226</v>
      </c>
    </row>
    <row r="51" spans="1:22" x14ac:dyDescent="0.2">
      <c r="B51" s="131"/>
      <c r="M51" s="187"/>
    </row>
    <row r="52" spans="1:22" x14ac:dyDescent="0.2">
      <c r="A52" s="133">
        <v>1</v>
      </c>
      <c r="B52" s="160" t="s">
        <v>189</v>
      </c>
      <c r="C52" s="132" t="s">
        <v>87</v>
      </c>
      <c r="E52" s="188">
        <v>1</v>
      </c>
      <c r="F52" s="141" t="s">
        <v>193</v>
      </c>
      <c r="G52" s="181">
        <v>3</v>
      </c>
      <c r="H52" s="184">
        <v>4</v>
      </c>
      <c r="I52" s="188">
        <v>7</v>
      </c>
      <c r="M52" s="188">
        <v>1</v>
      </c>
      <c r="N52" s="132" t="s">
        <v>223</v>
      </c>
      <c r="O52" s="132" t="s">
        <v>219</v>
      </c>
      <c r="P52" s="57"/>
      <c r="R52" s="188">
        <v>1</v>
      </c>
      <c r="S52" s="132" t="s">
        <v>222</v>
      </c>
      <c r="T52" s="184">
        <v>2</v>
      </c>
      <c r="U52" s="184">
        <v>5</v>
      </c>
      <c r="V52" s="188">
        <v>7</v>
      </c>
    </row>
    <row r="53" spans="1:22" x14ac:dyDescent="0.2">
      <c r="A53" s="133">
        <v>2</v>
      </c>
      <c r="B53" s="132" t="s">
        <v>216</v>
      </c>
      <c r="C53" s="132" t="s">
        <v>213</v>
      </c>
      <c r="E53" s="188">
        <v>2</v>
      </c>
      <c r="F53" s="175" t="s">
        <v>215</v>
      </c>
      <c r="G53" s="183">
        <v>7</v>
      </c>
      <c r="H53" s="186">
        <v>7</v>
      </c>
      <c r="I53" s="188">
        <v>14</v>
      </c>
      <c r="M53" s="188">
        <v>2</v>
      </c>
      <c r="N53" s="132" t="s">
        <v>222</v>
      </c>
      <c r="O53" s="132" t="s">
        <v>218</v>
      </c>
      <c r="P53" s="57"/>
      <c r="R53" s="188">
        <v>2</v>
      </c>
      <c r="S53" s="132" t="s">
        <v>221</v>
      </c>
      <c r="T53" s="184">
        <v>3</v>
      </c>
      <c r="U53" s="184">
        <v>7</v>
      </c>
      <c r="V53" s="188">
        <v>10</v>
      </c>
    </row>
    <row r="54" spans="1:22" x14ac:dyDescent="0.2">
      <c r="A54" s="133">
        <v>3</v>
      </c>
      <c r="B54" s="141" t="s">
        <v>193</v>
      </c>
      <c r="C54" s="132" t="s">
        <v>214</v>
      </c>
      <c r="E54" s="188">
        <v>3</v>
      </c>
      <c r="F54" s="160" t="s">
        <v>189</v>
      </c>
      <c r="G54" s="181">
        <v>1</v>
      </c>
      <c r="H54" s="184"/>
      <c r="I54" s="188">
        <v>1</v>
      </c>
      <c r="M54" s="188">
        <v>3</v>
      </c>
      <c r="N54" s="132" t="s">
        <v>221</v>
      </c>
      <c r="O54" s="132" t="s">
        <v>83</v>
      </c>
      <c r="P54" s="57"/>
      <c r="R54" s="188">
        <v>3</v>
      </c>
      <c r="S54" s="132" t="s">
        <v>223</v>
      </c>
      <c r="T54" s="184">
        <v>1</v>
      </c>
      <c r="U54" s="184"/>
      <c r="V54" s="188"/>
    </row>
    <row r="55" spans="1:22" x14ac:dyDescent="0.2">
      <c r="A55" s="133">
        <v>4</v>
      </c>
      <c r="B55" s="141" t="s">
        <v>193</v>
      </c>
      <c r="C55" s="132" t="s">
        <v>94</v>
      </c>
      <c r="E55" s="188">
        <v>4</v>
      </c>
      <c r="F55" s="132" t="s">
        <v>216</v>
      </c>
      <c r="G55" s="181">
        <v>2</v>
      </c>
      <c r="H55" s="184"/>
      <c r="I55" s="188">
        <v>2</v>
      </c>
      <c r="M55" s="188">
        <v>4</v>
      </c>
      <c r="N55" s="132"/>
      <c r="O55" s="157" t="s">
        <v>179</v>
      </c>
      <c r="P55" s="57"/>
      <c r="R55" s="188">
        <v>4</v>
      </c>
      <c r="S55" s="173" t="s">
        <v>199</v>
      </c>
      <c r="T55" s="184">
        <v>5</v>
      </c>
      <c r="U55" s="184"/>
      <c r="V55" s="188"/>
    </row>
    <row r="56" spans="1:22" x14ac:dyDescent="0.2">
      <c r="A56" s="133">
        <v>5</v>
      </c>
      <c r="B56" s="141" t="s">
        <v>193</v>
      </c>
      <c r="C56" s="132" t="s">
        <v>91</v>
      </c>
      <c r="E56" s="188">
        <v>5</v>
      </c>
      <c r="F56" s="152" t="s">
        <v>194</v>
      </c>
      <c r="G56" s="181">
        <v>5</v>
      </c>
      <c r="H56" s="184"/>
      <c r="I56" s="188">
        <v>5</v>
      </c>
      <c r="M56" s="188">
        <v>5</v>
      </c>
      <c r="N56" s="173" t="s">
        <v>199</v>
      </c>
      <c r="O56" s="132" t="s">
        <v>81</v>
      </c>
      <c r="P56" s="57"/>
      <c r="R56" s="188">
        <v>5</v>
      </c>
      <c r="S56" s="170" t="s">
        <v>215</v>
      </c>
      <c r="T56" s="184">
        <v>7</v>
      </c>
      <c r="U56" s="184"/>
      <c r="V56" s="188"/>
    </row>
    <row r="57" spans="1:22" x14ac:dyDescent="0.2">
      <c r="A57" s="133">
        <v>5</v>
      </c>
      <c r="B57" s="152" t="s">
        <v>194</v>
      </c>
      <c r="C57" s="132" t="s">
        <v>93</v>
      </c>
      <c r="E57" s="188"/>
      <c r="F57" s="174"/>
      <c r="G57" s="181"/>
      <c r="H57" s="184"/>
      <c r="I57" s="188"/>
      <c r="M57" s="188">
        <v>5</v>
      </c>
      <c r="N57" s="172" t="s">
        <v>224</v>
      </c>
      <c r="O57" s="132" t="s">
        <v>181</v>
      </c>
      <c r="P57" s="57"/>
      <c r="R57" s="188"/>
      <c r="T57" s="184"/>
      <c r="U57" s="184"/>
      <c r="V57" s="188"/>
    </row>
    <row r="58" spans="1:22" x14ac:dyDescent="0.2">
      <c r="A58" s="133">
        <v>7</v>
      </c>
      <c r="B58" s="170" t="s">
        <v>215</v>
      </c>
      <c r="C58" s="132" t="s">
        <v>88</v>
      </c>
      <c r="E58" s="189"/>
      <c r="M58" s="188">
        <v>7</v>
      </c>
      <c r="N58" s="132" t="s">
        <v>221</v>
      </c>
      <c r="O58" s="132" t="s">
        <v>80</v>
      </c>
      <c r="P58" s="144"/>
      <c r="R58" s="188"/>
      <c r="S58" s="174"/>
      <c r="T58" s="184"/>
      <c r="U58" s="184"/>
      <c r="V58" s="188"/>
    </row>
    <row r="59" spans="1:22" x14ac:dyDescent="0.2">
      <c r="A59" s="133">
        <v>7</v>
      </c>
      <c r="B59" s="170" t="s">
        <v>215</v>
      </c>
      <c r="C59" s="132" t="s">
        <v>92</v>
      </c>
      <c r="E59" s="189"/>
      <c r="M59" s="188">
        <v>7</v>
      </c>
      <c r="N59" s="170" t="s">
        <v>215</v>
      </c>
      <c r="O59" s="132" t="s">
        <v>82</v>
      </c>
      <c r="P59" s="57"/>
      <c r="R59" s="188"/>
      <c r="T59" s="184"/>
      <c r="U59" s="184"/>
      <c r="V59" s="188"/>
    </row>
    <row r="60" spans="1:22" x14ac:dyDescent="0.2">
      <c r="A60" s="133"/>
      <c r="B60" s="132"/>
      <c r="C60" s="171" t="s">
        <v>172</v>
      </c>
      <c r="E60" s="189"/>
      <c r="M60" s="188">
        <v>7</v>
      </c>
      <c r="N60" s="132"/>
      <c r="O60" s="132" t="s">
        <v>167</v>
      </c>
      <c r="P60" s="57"/>
      <c r="R60" s="188"/>
      <c r="S60" s="132"/>
      <c r="T60" s="184"/>
      <c r="U60" s="184"/>
      <c r="V60" s="188"/>
    </row>
    <row r="61" spans="1:22" x14ac:dyDescent="0.2">
      <c r="M61" s="188">
        <v>9</v>
      </c>
      <c r="N61" s="172" t="s">
        <v>224</v>
      </c>
      <c r="O61" s="132" t="s">
        <v>220</v>
      </c>
      <c r="P61" s="57"/>
      <c r="R61" s="188"/>
      <c r="S61" s="132"/>
      <c r="T61" s="184"/>
      <c r="U61" s="184"/>
      <c r="V61" s="188"/>
    </row>
  </sheetData>
  <sortState ref="S5:V16">
    <sortCondition ref="V5:V16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54258-A4B4-4197-AA44-4BDC2ED7827D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Schedule</vt:lpstr>
      <vt:lpstr>Senior Boys</vt:lpstr>
      <vt:lpstr>Senior Girls</vt:lpstr>
      <vt:lpstr>Junior Boys</vt:lpstr>
      <vt:lpstr>Junior Girls</vt:lpstr>
      <vt:lpstr>Results</vt:lpstr>
      <vt:lpstr>Sheet1</vt:lpstr>
      <vt:lpstr>'Junior Boys'!Print_Area</vt:lpstr>
      <vt:lpstr>'Junior Girls'!Print_Area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2018-05-22T04:59:40Z</cp:lastPrinted>
  <dcterms:created xsi:type="dcterms:W3CDTF">2018-05-17T00:48:12Z</dcterms:created>
  <dcterms:modified xsi:type="dcterms:W3CDTF">2018-05-23T07:02:04Z</dcterms:modified>
</cp:coreProperties>
</file>