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2016Surfing Vic Liam Robertson/2018/2018 Victorian Open Series/Round 3 - Bells Beach/"/>
    </mc:Choice>
  </mc:AlternateContent>
  <bookViews>
    <workbookView xWindow="0" yWindow="460" windowWidth="25600" windowHeight="16060" tabRatio="500" activeTab="3"/>
  </bookViews>
  <sheets>
    <sheet name="Schedule" sheetId="4" r:id="rId1"/>
    <sheet name="Open Men" sheetId="1" r:id="rId2"/>
    <sheet name="Open Women" sheetId="2" r:id="rId3"/>
    <sheet name="Teams Titles" sheetId="3" r:id="rId4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2" i="1"/>
  <c r="H27" i="3"/>
  <c r="H26" i="3"/>
  <c r="H25" i="3"/>
  <c r="H24" i="3"/>
  <c r="H11" i="3"/>
  <c r="H10" i="3"/>
  <c r="H9" i="3"/>
  <c r="H8" i="3"/>
  <c r="H17" i="2"/>
  <c r="H15" i="2"/>
  <c r="L14" i="2"/>
  <c r="L13" i="2"/>
  <c r="L12" i="2"/>
  <c r="L11" i="2"/>
  <c r="H10" i="2"/>
  <c r="H9" i="2"/>
  <c r="H8" i="2"/>
  <c r="H34" i="1"/>
  <c r="H33" i="1"/>
  <c r="L28" i="1"/>
  <c r="L27" i="1"/>
  <c r="L26" i="1"/>
  <c r="P23" i="1"/>
  <c r="H23" i="1"/>
  <c r="P22" i="1"/>
  <c r="P21" i="1"/>
  <c r="H21" i="1"/>
  <c r="P20" i="1"/>
  <c r="L17" i="1"/>
  <c r="L16" i="1"/>
  <c r="L15" i="1"/>
  <c r="H11" i="1"/>
  <c r="H10" i="1"/>
  <c r="H9" i="1"/>
</calcChain>
</file>

<file path=xl/sharedStrings.xml><?xml version="1.0" encoding="utf-8"?>
<sst xmlns="http://schemas.openxmlformats.org/spreadsheetml/2006/main" count="291" uniqueCount="117">
  <si>
    <t>Rd 1</t>
    <phoneticPr fontId="0" type="noConversion"/>
  </si>
  <si>
    <t>Ht 1</t>
    <phoneticPr fontId="0" type="noConversion"/>
  </si>
  <si>
    <t>R</t>
    <phoneticPr fontId="0" type="noConversion"/>
  </si>
  <si>
    <t>W</t>
    <phoneticPr fontId="0" type="noConversion"/>
  </si>
  <si>
    <t>Y</t>
    <phoneticPr fontId="0" type="noConversion"/>
  </si>
  <si>
    <t>B</t>
    <phoneticPr fontId="0" type="noConversion"/>
  </si>
  <si>
    <t>Rd 2</t>
    <phoneticPr fontId="0" type="noConversion"/>
  </si>
  <si>
    <t>Ht 2</t>
    <phoneticPr fontId="0" type="noConversion"/>
  </si>
  <si>
    <t>Rd 3</t>
    <phoneticPr fontId="0" type="noConversion"/>
  </si>
  <si>
    <t>Ht 3</t>
    <phoneticPr fontId="0" type="noConversion"/>
  </si>
  <si>
    <t>Final</t>
    <phoneticPr fontId="0" type="noConversion"/>
  </si>
  <si>
    <t>Ht 4</t>
    <phoneticPr fontId="0" type="noConversion"/>
  </si>
  <si>
    <t>1st</t>
    <phoneticPr fontId="0" type="noConversion"/>
  </si>
  <si>
    <t>2000pts</t>
    <phoneticPr fontId="0" type="noConversion"/>
  </si>
  <si>
    <t>2nd</t>
  </si>
  <si>
    <t>1720pts</t>
    <phoneticPr fontId="0" type="noConversion"/>
  </si>
  <si>
    <t>3rd</t>
  </si>
  <si>
    <t>1460pts</t>
    <phoneticPr fontId="0" type="noConversion"/>
  </si>
  <si>
    <t>Ht 5</t>
    <phoneticPr fontId="0" type="noConversion"/>
  </si>
  <si>
    <t>4th</t>
  </si>
  <si>
    <t>1340pts</t>
    <phoneticPr fontId="0" type="noConversion"/>
  </si>
  <si>
    <t>=5th</t>
    <phoneticPr fontId="0" type="noConversion"/>
  </si>
  <si>
    <t>1220pts</t>
    <phoneticPr fontId="0" type="noConversion"/>
  </si>
  <si>
    <t>Ht 6</t>
    <phoneticPr fontId="0" type="noConversion"/>
  </si>
  <si>
    <t>=7th</t>
    <phoneticPr fontId="0" type="noConversion"/>
  </si>
  <si>
    <t>1110pts</t>
    <phoneticPr fontId="0" type="noConversion"/>
  </si>
  <si>
    <t>=10th</t>
    <phoneticPr fontId="0" type="noConversion"/>
  </si>
  <si>
    <t>976pts</t>
    <phoneticPr fontId="0" type="noConversion"/>
  </si>
  <si>
    <t>=13th</t>
    <phoneticPr fontId="0" type="noConversion"/>
  </si>
  <si>
    <t>900pts</t>
    <phoneticPr fontId="0" type="noConversion"/>
  </si>
  <si>
    <t>=19th</t>
    <phoneticPr fontId="0" type="noConversion"/>
  </si>
  <si>
    <t>780pts</t>
    <phoneticPr fontId="0" type="noConversion"/>
  </si>
  <si>
    <t>Todd Rosewall</t>
  </si>
  <si>
    <t xml:space="preserve">Aaron Treacey </t>
  </si>
  <si>
    <t>Lewis Oates</t>
  </si>
  <si>
    <t xml:space="preserve">Luke Archilbald </t>
  </si>
  <si>
    <t xml:space="preserve">Codie Jeffrey </t>
  </si>
  <si>
    <t xml:space="preserve">Spencer Kay </t>
  </si>
  <si>
    <t>Tully Wylie</t>
  </si>
  <si>
    <t>Casey Egan</t>
  </si>
  <si>
    <t>Cahill Bell-Warren</t>
  </si>
  <si>
    <t>Xavier Huxtable</t>
  </si>
  <si>
    <t>Cameron Lamperd</t>
  </si>
  <si>
    <t>Indi White</t>
  </si>
  <si>
    <t>Tristian Forras</t>
  </si>
  <si>
    <t>Jackson Kay</t>
  </si>
  <si>
    <t>Jarvis Cininas</t>
  </si>
  <si>
    <t>Stephen Noble</t>
  </si>
  <si>
    <t>Zeph Lamperd</t>
  </si>
  <si>
    <t>Carlos Becker</t>
  </si>
  <si>
    <t>Tim Stevenson</t>
  </si>
  <si>
    <t>Walter Hiatt</t>
  </si>
  <si>
    <t>Tilo De Bon</t>
  </si>
  <si>
    <t>Arabella Wilson</t>
  </si>
  <si>
    <t>Daisy Corbett</t>
  </si>
  <si>
    <t xml:space="preserve">Angelique Kefalas </t>
  </si>
  <si>
    <t xml:space="preserve">Sage Goldsbury </t>
  </si>
  <si>
    <t>Lannia Fostin</t>
  </si>
  <si>
    <t>Poppy Corbett</t>
  </si>
  <si>
    <t>Jazz Wylie</t>
  </si>
  <si>
    <t>Angela Ball</t>
  </si>
  <si>
    <t>Lucy Naylor</t>
  </si>
  <si>
    <t>Zoe Clarke</t>
  </si>
  <si>
    <t xml:space="preserve">Ellie Harrison </t>
  </si>
  <si>
    <t xml:space="preserve">Main Team </t>
  </si>
  <si>
    <t xml:space="preserve">Junior Exibition </t>
  </si>
  <si>
    <t>Torquay Boardriders</t>
  </si>
  <si>
    <t>Jan Juc Boardriders</t>
  </si>
  <si>
    <t>Pt Lonsdale Boardriders</t>
  </si>
  <si>
    <t>Phillip Island Boardriders</t>
  </si>
  <si>
    <t>13th Beach Boardriders</t>
  </si>
  <si>
    <t>South Coast Boardriders</t>
  </si>
  <si>
    <t>Peninsula Surfriders</t>
  </si>
  <si>
    <t>Alt 1</t>
  </si>
  <si>
    <t>Otway Boardriders</t>
  </si>
  <si>
    <t>Open Men Rnd 1 H1-6</t>
  </si>
  <si>
    <t>Open Women Rnd 1 H1-3</t>
  </si>
  <si>
    <t>Open Men Rnd 2 H1-3</t>
  </si>
  <si>
    <t>Open Women Rnd 2 H1-2</t>
  </si>
  <si>
    <t>Open Men Rnd 3 H1-2</t>
  </si>
  <si>
    <t xml:space="preserve">Open WomenFinal </t>
  </si>
  <si>
    <t>Open Men Final</t>
  </si>
  <si>
    <t xml:space="preserve">2018 Victorian Teams Titles </t>
  </si>
  <si>
    <t>Open Women</t>
  </si>
  <si>
    <t>2018 Victorian Open Titles - Round 3 (West Coast)</t>
  </si>
  <si>
    <t>Open Men</t>
  </si>
  <si>
    <t xml:space="preserve">Saturday 8th September </t>
  </si>
  <si>
    <t xml:space="preserve">Sunday 9th September </t>
  </si>
  <si>
    <t xml:space="preserve">Teams Rnd 1 H1-2 </t>
  </si>
  <si>
    <t>Junior Rnd 1 H1-2</t>
  </si>
  <si>
    <t xml:space="preserve">Teams Final </t>
  </si>
  <si>
    <t>Junior Final</t>
  </si>
  <si>
    <t>&amp;</t>
    <phoneticPr fontId="0" type="noConversion"/>
  </si>
  <si>
    <t>Schedule</t>
  </si>
  <si>
    <t>2018 Victorian Open Series - Rd 3 West Coast</t>
  </si>
  <si>
    <t>2018 Victorian Teams Titles</t>
  </si>
  <si>
    <t>8th &amp; 9th September</t>
  </si>
  <si>
    <t>Schedule Subject to change, check with contest director before leaving beach</t>
    <phoneticPr fontId="0" type="noConversion"/>
  </si>
  <si>
    <t>All individual heats 20min, Teams heats 60mins, Junior Teams heats 45mins</t>
  </si>
  <si>
    <t>Team Rules:</t>
  </si>
  <si>
    <t>- A double whammy surfer must be selected before the heat</t>
  </si>
  <si>
    <t>- The double whammy surfer must signal their doubled wave by raising two hands in their air</t>
  </si>
  <si>
    <t>at the completion of the ride</t>
  </si>
  <si>
    <t>- Team Heats are 60mins, Junior Team Heats are 45mins</t>
  </si>
  <si>
    <t>- All other rules are as per the Surfing Australia Rule Book</t>
  </si>
  <si>
    <t>7:15am Check in for 7:30am Start</t>
  </si>
  <si>
    <t>At Bells Beach</t>
  </si>
  <si>
    <t>8:30am Team Managers Meeting for 9:00am Start</t>
  </si>
  <si>
    <t>- The best 1 wave of 2 or the best 2 waves of 3 may be used</t>
  </si>
  <si>
    <t>- This will be set by the Head Judge and Contest Director at the beginning of the day</t>
  </si>
  <si>
    <t>- Water starts may be used in the case of Bells Beach being the location</t>
  </si>
  <si>
    <t>Rule Book</t>
  </si>
  <si>
    <t>Charlie Lucas</t>
  </si>
  <si>
    <t xml:space="preserve">Anthony Hume </t>
  </si>
  <si>
    <t>Cooper Downes</t>
  </si>
  <si>
    <t>Rikki Bell-Warren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</si>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</sst>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Verdana"/>
    </font>
    <font>
      <b/>
      <sz val="10"/>
      <name val="Verdana"/>
      <family val="2"/>
    </font>
    <font>
      <sz val="10"/>
      <name val="Akzidenz Grotesk BE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2"/>
      <name val="Verdana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8"/>
      <name val="Verdana"/>
      <family val="2"/>
    </font>
    <font>
      <i/>
      <sz val="10"/>
      <name val="Verdana"/>
      <family val="2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quotePrefix="1" applyFont="1"/>
    <xf numFmtId="0" fontId="2" fillId="0" borderId="0" xfId="0" quotePrefix="1" applyFont="1" applyFill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quotePrefix="1" applyFont="1"/>
    <xf numFmtId="0" fontId="3" fillId="0" borderId="0" xfId="7"/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88900</xdr:rowOff>
    </xdr:from>
    <xdr:to>
      <xdr:col>4</xdr:col>
      <xdr:colOff>114300</xdr:colOff>
      <xdr:row>7</xdr:row>
      <xdr:rowOff>0</xdr:rowOff>
    </xdr:to>
    <xdr:pic>
      <xdr:nvPicPr>
        <xdr:cNvPr id="3" name="Picture 2" descr="SV-logo_circle_sml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54000"/>
          <a:ext cx="9398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d30ei0jhgxjdue.cloudfront.net/uploads/ckeditor/attachment_file/data/1647/uploads_2F1530589299281-wuq3ccxesh-9f8116f5a54c52f4bc20849e947a3e10_2FSA_Rule_Book_2018_Web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D41"/>
  <sheetViews>
    <sheetView topLeftCell="A12" workbookViewId="0">
      <selection activeCell="G21" sqref="G21"/>
    </sheetView>
  </sheetViews>
  <sheetFormatPr baseColWidth="10" defaultRowHeight="13" x14ac:dyDescent="0.15"/>
  <sheetData>
    <row r="10" spans="4:4" ht="29" x14ac:dyDescent="0.35">
      <c r="D10" s="10" t="s">
        <v>94</v>
      </c>
    </row>
    <row r="11" spans="4:4" ht="29" x14ac:dyDescent="0.35">
      <c r="D11" s="10" t="s">
        <v>92</v>
      </c>
    </row>
    <row r="12" spans="4:4" ht="29" x14ac:dyDescent="0.35">
      <c r="D12" s="10" t="s">
        <v>95</v>
      </c>
    </row>
    <row r="13" spans="4:4" x14ac:dyDescent="0.15">
      <c r="D13" s="11"/>
    </row>
    <row r="14" spans="4:4" ht="19" x14ac:dyDescent="0.25">
      <c r="D14" s="12" t="s">
        <v>96</v>
      </c>
    </row>
    <row r="15" spans="4:4" ht="19" x14ac:dyDescent="0.25">
      <c r="D15" s="12"/>
    </row>
    <row r="16" spans="4:4" ht="19" x14ac:dyDescent="0.25">
      <c r="D16" s="12" t="s">
        <v>93</v>
      </c>
    </row>
    <row r="17" spans="4:4" x14ac:dyDescent="0.15">
      <c r="D17" s="11"/>
    </row>
    <row r="18" spans="4:4" x14ac:dyDescent="0.15">
      <c r="D18" s="13" t="s">
        <v>86</v>
      </c>
    </row>
    <row r="19" spans="4:4" x14ac:dyDescent="0.15">
      <c r="D19" s="13" t="s">
        <v>105</v>
      </c>
    </row>
    <row r="20" spans="4:4" x14ac:dyDescent="0.15">
      <c r="D20" s="13" t="s">
        <v>106</v>
      </c>
    </row>
    <row r="21" spans="4:4" ht="19" x14ac:dyDescent="0.25">
      <c r="D21" s="12"/>
    </row>
    <row r="22" spans="4:4" x14ac:dyDescent="0.15">
      <c r="D22" s="11" t="s">
        <v>75</v>
      </c>
    </row>
    <row r="23" spans="4:4" x14ac:dyDescent="0.15">
      <c r="D23" s="11" t="s">
        <v>76</v>
      </c>
    </row>
    <row r="24" spans="4:4" x14ac:dyDescent="0.15">
      <c r="D24" s="11" t="s">
        <v>77</v>
      </c>
    </row>
    <row r="25" spans="4:4" x14ac:dyDescent="0.15">
      <c r="D25" s="11" t="s">
        <v>78</v>
      </c>
    </row>
    <row r="26" spans="4:4" x14ac:dyDescent="0.15">
      <c r="D26" s="11" t="s">
        <v>79</v>
      </c>
    </row>
    <row r="27" spans="4:4" x14ac:dyDescent="0.15">
      <c r="D27" s="11" t="s">
        <v>80</v>
      </c>
    </row>
    <row r="28" spans="4:4" x14ac:dyDescent="0.15">
      <c r="D28" s="11" t="s">
        <v>81</v>
      </c>
    </row>
    <row r="29" spans="4:4" x14ac:dyDescent="0.15">
      <c r="D29" s="11"/>
    </row>
    <row r="30" spans="4:4" x14ac:dyDescent="0.15">
      <c r="D30" s="13" t="s">
        <v>87</v>
      </c>
    </row>
    <row r="31" spans="4:4" x14ac:dyDescent="0.15">
      <c r="D31" s="13" t="s">
        <v>107</v>
      </c>
    </row>
    <row r="32" spans="4:4" x14ac:dyDescent="0.15">
      <c r="D32" s="13" t="s">
        <v>106</v>
      </c>
    </row>
    <row r="34" spans="4:4" x14ac:dyDescent="0.15">
      <c r="D34" s="11" t="s">
        <v>89</v>
      </c>
    </row>
    <row r="35" spans="4:4" x14ac:dyDescent="0.15">
      <c r="D35" s="11" t="s">
        <v>88</v>
      </c>
    </row>
    <row r="36" spans="4:4" x14ac:dyDescent="0.15">
      <c r="D36" s="11" t="s">
        <v>91</v>
      </c>
    </row>
    <row r="37" spans="4:4" x14ac:dyDescent="0.15">
      <c r="D37" s="11" t="s">
        <v>90</v>
      </c>
    </row>
    <row r="38" spans="4:4" x14ac:dyDescent="0.15">
      <c r="D38" s="11"/>
    </row>
    <row r="39" spans="4:4" x14ac:dyDescent="0.15">
      <c r="D39" s="11"/>
    </row>
    <row r="40" spans="4:4" x14ac:dyDescent="0.15">
      <c r="D40" s="14" t="s">
        <v>97</v>
      </c>
    </row>
    <row r="41" spans="4:4" ht="16" x14ac:dyDescent="0.2">
      <c r="D41" s="15" t="s">
        <v>98</v>
      </c>
    </row>
  </sheetData>
  <phoneticPr fontId="8" type="noConversion"/>
  <pageMargins left="0.75" right="0.75" top="1" bottom="1" header="0.5" footer="0.5"/>
  <pageSetup paperSize="9" scale="92" orientation="portrait" horizontalDpi="4294967292" verticalDpi="4294967292"/>
  <colBreaks count="1" manualBreakCount="1">
    <brk id="7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T20" sqref="T20"/>
    </sheetView>
  </sheetViews>
  <sheetFormatPr baseColWidth="10" defaultRowHeight="13" x14ac:dyDescent="0.15"/>
  <cols>
    <col min="1" max="1" width="2.5" customWidth="1"/>
    <col min="2" max="2" width="3" customWidth="1"/>
    <col min="3" max="3" width="3.33203125" customWidth="1"/>
    <col min="4" max="4" width="16.33203125" customWidth="1"/>
    <col min="5" max="5" width="4" customWidth="1"/>
    <col min="6" max="6" width="4.5" customWidth="1"/>
    <col min="7" max="7" width="4.6640625" customWidth="1"/>
    <col min="8" max="8" width="16.5" customWidth="1"/>
    <col min="9" max="9" width="3.6640625" customWidth="1"/>
    <col min="10" max="11" width="3.83203125" customWidth="1"/>
    <col min="12" max="12" width="17.5" customWidth="1"/>
    <col min="13" max="13" width="3" customWidth="1"/>
    <col min="14" max="14" width="4.5" customWidth="1"/>
    <col min="15" max="15" width="3" customWidth="1"/>
    <col min="16" max="16" width="16.83203125" customWidth="1"/>
    <col min="17" max="17" width="4.5" customWidth="1"/>
  </cols>
  <sheetData>
    <row r="1" spans="1:17" ht="16" x14ac:dyDescent="0.2">
      <c r="A1" s="1"/>
      <c r="B1" s="9" t="s">
        <v>84</v>
      </c>
    </row>
    <row r="3" spans="1:17" x14ac:dyDescent="0.15">
      <c r="B3" s="1" t="s">
        <v>85</v>
      </c>
    </row>
    <row r="4" spans="1:17" x14ac:dyDescent="0.15">
      <c r="B4" s="2" t="s">
        <v>0</v>
      </c>
      <c r="C4" s="2"/>
      <c r="D4" s="3" t="s">
        <v>1</v>
      </c>
      <c r="E4" s="2">
        <v>1</v>
      </c>
      <c r="F4" s="2"/>
      <c r="J4" s="2"/>
      <c r="K4" s="2"/>
      <c r="L4" s="3"/>
      <c r="M4" s="2"/>
      <c r="N4" s="2"/>
      <c r="O4" s="2"/>
      <c r="P4" s="2"/>
      <c r="Q4" s="2"/>
    </row>
    <row r="5" spans="1:17" x14ac:dyDescent="0.15">
      <c r="B5" s="4" t="s">
        <v>2</v>
      </c>
      <c r="C5" s="4">
        <v>1</v>
      </c>
      <c r="D5" s="5" t="s">
        <v>32</v>
      </c>
      <c r="E5" s="4">
        <v>1</v>
      </c>
      <c r="F5" s="2"/>
      <c r="J5" s="2"/>
      <c r="K5" s="2"/>
      <c r="L5" s="3"/>
      <c r="M5" s="2"/>
      <c r="N5" s="2"/>
      <c r="O5" s="2"/>
      <c r="P5" s="2"/>
      <c r="Q5" s="2"/>
    </row>
    <row r="6" spans="1:17" x14ac:dyDescent="0.15">
      <c r="B6" s="4" t="s">
        <v>3</v>
      </c>
      <c r="C6" s="4">
        <v>12</v>
      </c>
      <c r="D6" s="5" t="s">
        <v>33</v>
      </c>
      <c r="E6" s="4">
        <v>3</v>
      </c>
      <c r="F6" s="2"/>
      <c r="J6" s="2"/>
      <c r="K6" s="2"/>
      <c r="L6" s="3"/>
      <c r="M6" s="2"/>
      <c r="N6" s="2"/>
      <c r="O6" s="2"/>
      <c r="P6" s="2"/>
      <c r="Q6" s="2"/>
    </row>
    <row r="7" spans="1:17" x14ac:dyDescent="0.15">
      <c r="B7" s="4" t="s">
        <v>4</v>
      </c>
      <c r="C7" s="4">
        <v>13</v>
      </c>
      <c r="D7" s="5" t="s">
        <v>34</v>
      </c>
      <c r="E7" s="4">
        <v>2</v>
      </c>
      <c r="F7" s="2"/>
      <c r="J7" s="2"/>
      <c r="N7" s="2"/>
      <c r="O7" s="2"/>
      <c r="P7" s="2"/>
      <c r="Q7" s="2"/>
    </row>
    <row r="8" spans="1:17" x14ac:dyDescent="0.15">
      <c r="B8" s="4" t="s">
        <v>5</v>
      </c>
      <c r="C8" s="4">
        <v>24</v>
      </c>
      <c r="D8" s="5" t="s">
        <v>114</v>
      </c>
      <c r="E8" s="4">
        <v>4</v>
      </c>
      <c r="F8" s="2"/>
      <c r="G8" s="2" t="s">
        <v>6</v>
      </c>
      <c r="H8" s="3" t="s">
        <v>1</v>
      </c>
      <c r="I8" s="2">
        <v>7</v>
      </c>
      <c r="J8" s="2"/>
      <c r="N8" s="2"/>
      <c r="O8" s="2"/>
      <c r="P8" s="2"/>
      <c r="Q8" s="2"/>
    </row>
    <row r="9" spans="1:17" x14ac:dyDescent="0.15">
      <c r="B9" s="2"/>
      <c r="C9" s="2"/>
      <c r="D9" s="3"/>
      <c r="E9" s="2"/>
      <c r="F9" s="2"/>
      <c r="G9" s="4" t="s">
        <v>2</v>
      </c>
      <c r="H9" s="5" t="str">
        <f>IF(E7=1,D7,(IF(E8=1,D8,(IF(E5=1,D5,(IF(E6=1,D6,1.1)))))))</f>
        <v>Todd Rosewall</v>
      </c>
      <c r="I9" s="4">
        <v>2</v>
      </c>
      <c r="J9" s="2"/>
      <c r="N9" s="2"/>
      <c r="O9" s="2"/>
      <c r="P9" s="2"/>
      <c r="Q9" s="2"/>
    </row>
    <row r="10" spans="1:17" x14ac:dyDescent="0.15">
      <c r="B10" s="2" t="s">
        <v>0</v>
      </c>
      <c r="C10" s="2"/>
      <c r="D10" s="3" t="s">
        <v>7</v>
      </c>
      <c r="E10" s="2">
        <v>2</v>
      </c>
      <c r="F10" s="2"/>
      <c r="G10" s="4" t="s">
        <v>3</v>
      </c>
      <c r="H10" s="5" t="str">
        <f>IF(E7=2,D7,(IF(E8=2,D8,(IF(E5=2,D5,(IF(E6=2,D6,2.1)))))))</f>
        <v>Lewis Oates</v>
      </c>
      <c r="I10" s="4">
        <v>3</v>
      </c>
      <c r="J10" s="2"/>
      <c r="N10" s="2"/>
      <c r="O10" s="2"/>
      <c r="P10" s="2"/>
      <c r="Q10" s="2"/>
    </row>
    <row r="11" spans="1:17" x14ac:dyDescent="0.15">
      <c r="B11" s="4" t="s">
        <v>2</v>
      </c>
      <c r="C11" s="4">
        <v>6</v>
      </c>
      <c r="D11" s="5" t="s">
        <v>35</v>
      </c>
      <c r="E11" s="4">
        <v>1</v>
      </c>
      <c r="F11" s="2"/>
      <c r="G11" s="4" t="s">
        <v>4</v>
      </c>
      <c r="H11" s="5" t="str">
        <f>IF(E11=1,D11,(IF(E12=1,D12,(IF(E13=1,D14,(IF(E14=1,D31,1.2)))))))</f>
        <v xml:space="preserve">Luke Archilbald </v>
      </c>
      <c r="I11" s="4">
        <v>1</v>
      </c>
      <c r="J11" s="2"/>
      <c r="N11" s="2"/>
      <c r="O11" s="2"/>
      <c r="P11" s="3"/>
      <c r="Q11" s="2"/>
    </row>
    <row r="12" spans="1:17" x14ac:dyDescent="0.15">
      <c r="B12" s="4" t="s">
        <v>3</v>
      </c>
      <c r="C12" s="4">
        <v>7</v>
      </c>
      <c r="D12" s="5" t="s">
        <v>36</v>
      </c>
      <c r="E12" s="4">
        <v>3</v>
      </c>
      <c r="F12" s="2"/>
      <c r="G12" s="4" t="s">
        <v>5</v>
      </c>
      <c r="H12" s="5" t="str">
        <f>IF(E11=2,D11,(IF(E12=2,D12,(IF(E13=2,D14,(IF(E14=2,D14,2.2)))))))</f>
        <v xml:space="preserve">Spencer Kay </v>
      </c>
      <c r="I12" s="4">
        <v>4</v>
      </c>
      <c r="J12" s="2"/>
      <c r="N12" s="2"/>
      <c r="O12" s="2"/>
      <c r="P12" s="3"/>
      <c r="Q12" s="2"/>
    </row>
    <row r="13" spans="1:17" x14ac:dyDescent="0.15">
      <c r="B13" s="4" t="s">
        <v>4</v>
      </c>
      <c r="C13" s="4">
        <v>18</v>
      </c>
      <c r="D13" s="5" t="s">
        <v>48</v>
      </c>
      <c r="E13" s="4">
        <v>4</v>
      </c>
      <c r="F13" s="2"/>
      <c r="J13" s="2"/>
      <c r="N13" s="2"/>
    </row>
    <row r="14" spans="1:17" x14ac:dyDescent="0.15">
      <c r="B14" s="4" t="s">
        <v>5</v>
      </c>
      <c r="C14" s="4">
        <v>19</v>
      </c>
      <c r="D14" s="5" t="s">
        <v>37</v>
      </c>
      <c r="E14" s="4">
        <v>2</v>
      </c>
      <c r="F14" s="2"/>
      <c r="J14" s="2"/>
      <c r="K14" s="2" t="s">
        <v>8</v>
      </c>
      <c r="L14" s="3" t="s">
        <v>1</v>
      </c>
      <c r="M14" s="2">
        <v>10</v>
      </c>
      <c r="N14" s="2"/>
    </row>
    <row r="15" spans="1:17" x14ac:dyDescent="0.15">
      <c r="B15" s="2"/>
      <c r="C15" s="2"/>
      <c r="D15" s="3"/>
      <c r="E15" s="2"/>
      <c r="F15" s="2"/>
      <c r="G15" s="2"/>
      <c r="H15" s="3"/>
      <c r="I15" s="2"/>
      <c r="J15" s="2"/>
      <c r="K15" s="4" t="s">
        <v>2</v>
      </c>
      <c r="L15" s="5" t="str">
        <f>IF(I10=1,H10,(IF(I11=1,H11,(IF(I12=1,H12,(IF(I9=1,H9,1.7)))))))</f>
        <v xml:space="preserve">Luke Archilbald </v>
      </c>
      <c r="M15" s="4">
        <v>3</v>
      </c>
      <c r="N15" s="2"/>
    </row>
    <row r="16" spans="1:17" x14ac:dyDescent="0.15">
      <c r="B16" s="2" t="s">
        <v>0</v>
      </c>
      <c r="C16" s="2"/>
      <c r="D16" s="3" t="s">
        <v>9</v>
      </c>
      <c r="E16" s="2">
        <v>3</v>
      </c>
      <c r="F16" s="2"/>
      <c r="J16" s="2"/>
      <c r="K16" s="4" t="s">
        <v>3</v>
      </c>
      <c r="L16" s="5" t="str">
        <f>IF(I20=2,H20,(IF(I21=2,H21,(IF(I22=2,H22,(IF(I23=2,H23,2.8)))))))</f>
        <v>Cahill Bell-Warren</v>
      </c>
      <c r="M16" s="4">
        <v>1</v>
      </c>
      <c r="N16" s="2"/>
    </row>
    <row r="17" spans="2:17" x14ac:dyDescent="0.15">
      <c r="B17" s="4" t="s">
        <v>2</v>
      </c>
      <c r="C17" s="4">
        <v>4</v>
      </c>
      <c r="D17" s="5" t="s">
        <v>39</v>
      </c>
      <c r="E17" s="4">
        <v>4</v>
      </c>
      <c r="F17" s="2"/>
      <c r="J17" s="2"/>
      <c r="K17" s="4" t="s">
        <v>4</v>
      </c>
      <c r="L17" s="5" t="str">
        <f>IF(I31=2,H31,(IF(I32=2,H32,(IF(I33=2,H33,(IF(I34=2,H34,2.9)))))))</f>
        <v>Tim Stevenson</v>
      </c>
      <c r="M17" s="4">
        <v>2</v>
      </c>
    </row>
    <row r="18" spans="2:17" x14ac:dyDescent="0.15">
      <c r="B18" s="4" t="s">
        <v>3</v>
      </c>
      <c r="C18" s="4">
        <v>9</v>
      </c>
      <c r="D18" s="5" t="s">
        <v>40</v>
      </c>
      <c r="E18" s="4">
        <v>2</v>
      </c>
      <c r="F18" s="2"/>
      <c r="J18" s="2"/>
      <c r="K18" s="2"/>
      <c r="L18" s="3"/>
      <c r="M18" s="2"/>
      <c r="N18" s="2"/>
      <c r="O18" s="2"/>
      <c r="P18" s="3"/>
      <c r="Q18" s="2"/>
    </row>
    <row r="19" spans="2:17" x14ac:dyDescent="0.15">
      <c r="B19" s="4" t="s">
        <v>4</v>
      </c>
      <c r="C19" s="4">
        <v>16</v>
      </c>
      <c r="D19" s="5" t="s">
        <v>45</v>
      </c>
      <c r="E19" s="4">
        <v>1</v>
      </c>
      <c r="F19" s="2"/>
      <c r="G19" s="2" t="s">
        <v>6</v>
      </c>
      <c r="H19" s="3" t="s">
        <v>7</v>
      </c>
      <c r="I19" s="2">
        <v>8</v>
      </c>
      <c r="J19" s="2"/>
      <c r="K19" s="2"/>
      <c r="L19" s="3"/>
      <c r="M19" s="2"/>
      <c r="N19" s="2"/>
      <c r="O19" s="2"/>
      <c r="P19" s="3" t="s">
        <v>10</v>
      </c>
      <c r="Q19" s="2">
        <v>12</v>
      </c>
    </row>
    <row r="20" spans="2:17" x14ac:dyDescent="0.15">
      <c r="B20" s="4" t="s">
        <v>5</v>
      </c>
      <c r="C20" s="4">
        <v>21</v>
      </c>
      <c r="D20" s="5" t="s">
        <v>42</v>
      </c>
      <c r="E20" s="4">
        <v>3</v>
      </c>
      <c r="F20" s="2"/>
      <c r="G20" s="4" t="s">
        <v>2</v>
      </c>
      <c r="H20" s="5" t="str">
        <f>IF(E17=1,D17,(IF(E18=1,D18,(IF(E19=1,D19,(IF(E20=1,D20,1.3)))))))</f>
        <v>Jackson Kay</v>
      </c>
      <c r="I20" s="4">
        <v>1</v>
      </c>
      <c r="J20" s="2"/>
      <c r="K20" s="2"/>
      <c r="L20" s="3"/>
      <c r="M20" s="2"/>
      <c r="N20" s="2"/>
      <c r="O20" s="4" t="s">
        <v>2</v>
      </c>
      <c r="P20" s="6" t="str">
        <f>IF(M15=1,L15,(IF(M16=1,L16,(IF(M17=1,L17,1.1)))))</f>
        <v>Cahill Bell-Warren</v>
      </c>
      <c r="Q20" s="4">
        <v>2</v>
      </c>
    </row>
    <row r="21" spans="2:17" x14ac:dyDescent="0.15">
      <c r="B21" s="2"/>
      <c r="C21" s="2"/>
      <c r="D21" s="3"/>
      <c r="E21" s="2"/>
      <c r="F21" s="2"/>
      <c r="G21" s="4" t="s">
        <v>3</v>
      </c>
      <c r="H21" s="5" t="str">
        <f>IF(E17=2,D17,(IF(E18=2,D18,(IF(E19=2,D25,(IF(E20=2,D20,2.3)))))))</f>
        <v>Cahill Bell-Warren</v>
      </c>
      <c r="I21" s="4">
        <v>2</v>
      </c>
      <c r="J21" s="2"/>
      <c r="K21" s="2"/>
      <c r="L21" s="3"/>
      <c r="M21" s="2"/>
      <c r="N21" s="2"/>
      <c r="O21" s="4" t="s">
        <v>3</v>
      </c>
      <c r="P21" s="6" t="str">
        <f>IF(M15=2,L15,(IF(M16=2,L16,(IF(M17=2,L17,2.1)))))</f>
        <v>Tim Stevenson</v>
      </c>
      <c r="Q21" s="4">
        <v>1</v>
      </c>
    </row>
    <row r="22" spans="2:17" x14ac:dyDescent="0.15">
      <c r="B22" s="2" t="s">
        <v>0</v>
      </c>
      <c r="C22" s="2"/>
      <c r="D22" s="3" t="s">
        <v>11</v>
      </c>
      <c r="E22" s="2">
        <v>4</v>
      </c>
      <c r="F22" s="2"/>
      <c r="G22" s="4" t="s">
        <v>4</v>
      </c>
      <c r="H22" s="5" t="s">
        <v>41</v>
      </c>
      <c r="I22" s="4">
        <v>4</v>
      </c>
      <c r="J22" s="2"/>
      <c r="K22" s="2"/>
      <c r="L22" s="3"/>
      <c r="M22" s="2"/>
      <c r="N22" s="2"/>
      <c r="O22" s="4" t="s">
        <v>4</v>
      </c>
      <c r="P22" s="6" t="str">
        <f>IF(M26=1,L26,(IF(M27=1,L27,(IF(M28=1,L28,1.11)))))</f>
        <v>Todd Rosewall</v>
      </c>
      <c r="Q22" s="4">
        <v>3</v>
      </c>
    </row>
    <row r="23" spans="2:17" x14ac:dyDescent="0.15">
      <c r="B23" s="4" t="s">
        <v>2</v>
      </c>
      <c r="C23" s="4">
        <v>3</v>
      </c>
      <c r="D23" s="5" t="s">
        <v>43</v>
      </c>
      <c r="E23" s="4">
        <v>3</v>
      </c>
      <c r="F23" s="2"/>
      <c r="G23" s="4" t="s">
        <v>5</v>
      </c>
      <c r="H23" s="5" t="str">
        <f>IF(E23=2,D23,(IF(E24=2,D24,(IF(E25=2,D19,(IF(E26=2,D26,2.4)))))))</f>
        <v>Tristian Forras</v>
      </c>
      <c r="I23" s="4">
        <v>3</v>
      </c>
      <c r="J23" s="2"/>
      <c r="K23" s="2"/>
      <c r="L23" s="3"/>
      <c r="M23" s="2"/>
      <c r="N23" s="2"/>
      <c r="O23" s="4" t="s">
        <v>5</v>
      </c>
      <c r="P23" s="6" t="str">
        <f>IF(M26=2,L26,(IF(M27=2,L27,(IF(M28=2,L28,2.11)))))</f>
        <v>Tully Wylie</v>
      </c>
      <c r="Q23" s="4">
        <v>4</v>
      </c>
    </row>
    <row r="24" spans="2:17" x14ac:dyDescent="0.15">
      <c r="B24" s="4" t="s">
        <v>3</v>
      </c>
      <c r="C24" s="4">
        <v>10</v>
      </c>
      <c r="D24" s="5" t="s">
        <v>44</v>
      </c>
      <c r="E24" s="4">
        <v>2</v>
      </c>
      <c r="F24" s="2"/>
      <c r="J24" s="2"/>
      <c r="K24" s="2"/>
      <c r="L24" s="3"/>
      <c r="M24" s="2"/>
      <c r="N24" s="2"/>
      <c r="O24" s="2"/>
      <c r="P24" s="2"/>
      <c r="Q24" s="2"/>
    </row>
    <row r="25" spans="2:17" x14ac:dyDescent="0.15">
      <c r="B25" s="4" t="s">
        <v>4</v>
      </c>
      <c r="C25" s="4">
        <v>15</v>
      </c>
      <c r="D25" s="5" t="s">
        <v>41</v>
      </c>
      <c r="E25" s="4">
        <v>1</v>
      </c>
      <c r="F25" s="2"/>
      <c r="J25" s="2"/>
      <c r="K25" s="2" t="s">
        <v>8</v>
      </c>
      <c r="L25" s="3" t="s">
        <v>7</v>
      </c>
      <c r="M25" s="2">
        <v>11</v>
      </c>
      <c r="N25" s="2"/>
      <c r="O25" s="2" t="s">
        <v>12</v>
      </c>
      <c r="P25" s="3" t="s">
        <v>13</v>
      </c>
      <c r="Q25" s="2"/>
    </row>
    <row r="26" spans="2:17" x14ac:dyDescent="0.15">
      <c r="B26" s="4" t="s">
        <v>5</v>
      </c>
      <c r="C26" s="4">
        <v>22</v>
      </c>
      <c r="D26" s="5" t="s">
        <v>112</v>
      </c>
      <c r="E26" s="4" t="s">
        <v>116</v>
      </c>
      <c r="F26" s="2"/>
      <c r="J26" s="2"/>
      <c r="K26" s="4" t="s">
        <v>2</v>
      </c>
      <c r="L26" s="5" t="str">
        <f>IF(I10=2,H10,(IF(I11=2,H11,(IF(I12=2,H12,(IF(I9=2,H9,2.7)))))))</f>
        <v>Todd Rosewall</v>
      </c>
      <c r="M26" s="4">
        <v>1</v>
      </c>
      <c r="N26" s="2"/>
      <c r="O26" s="2" t="s">
        <v>14</v>
      </c>
      <c r="P26" s="3" t="s">
        <v>15</v>
      </c>
      <c r="Q26" s="2"/>
    </row>
    <row r="27" spans="2:17" x14ac:dyDescent="0.15">
      <c r="G27" s="2"/>
      <c r="H27" s="3"/>
      <c r="I27" s="2"/>
      <c r="K27" s="4" t="s">
        <v>3</v>
      </c>
      <c r="L27" s="5" t="str">
        <f>IF(I20=1,H20,(IF(I21=1,H21,(IF(I22=1,H22,(IF(I23=1,H23,1.8)))))))</f>
        <v>Jackson Kay</v>
      </c>
      <c r="M27" s="4">
        <v>3</v>
      </c>
      <c r="O27" s="2" t="s">
        <v>16</v>
      </c>
      <c r="P27" s="3" t="s">
        <v>17</v>
      </c>
    </row>
    <row r="28" spans="2:17" x14ac:dyDescent="0.15">
      <c r="B28" s="2" t="s">
        <v>0</v>
      </c>
      <c r="C28" s="2"/>
      <c r="D28" s="3" t="s">
        <v>18</v>
      </c>
      <c r="E28" s="2">
        <v>5</v>
      </c>
      <c r="K28" s="4" t="s">
        <v>4</v>
      </c>
      <c r="L28" s="5" t="str">
        <f>IF(I31=1,H31,(IF(I32=1,H32,(IF(I33=1,H33,(IF(I34=1,H34,1.9)))))))</f>
        <v>Tully Wylie</v>
      </c>
      <c r="M28" s="4">
        <v>2</v>
      </c>
      <c r="O28" s="2" t="s">
        <v>19</v>
      </c>
      <c r="P28" s="3" t="s">
        <v>20</v>
      </c>
    </row>
    <row r="29" spans="2:17" x14ac:dyDescent="0.15">
      <c r="B29" s="4" t="s">
        <v>2</v>
      </c>
      <c r="C29" s="4">
        <v>5</v>
      </c>
      <c r="D29" s="5" t="s">
        <v>46</v>
      </c>
      <c r="E29" s="4">
        <v>3</v>
      </c>
    </row>
    <row r="30" spans="2:17" x14ac:dyDescent="0.15">
      <c r="B30" s="4" t="s">
        <v>3</v>
      </c>
      <c r="C30" s="4">
        <v>8</v>
      </c>
      <c r="D30" s="5" t="s">
        <v>47</v>
      </c>
      <c r="E30" s="4">
        <v>1</v>
      </c>
      <c r="G30" s="2" t="s">
        <v>6</v>
      </c>
      <c r="H30" s="3" t="s">
        <v>9</v>
      </c>
      <c r="I30" s="2">
        <v>9</v>
      </c>
      <c r="K30" s="7" t="s">
        <v>21</v>
      </c>
      <c r="L30" s="2" t="s">
        <v>22</v>
      </c>
    </row>
    <row r="31" spans="2:17" x14ac:dyDescent="0.15">
      <c r="B31" s="4" t="s">
        <v>4</v>
      </c>
      <c r="C31" s="4">
        <v>17</v>
      </c>
      <c r="D31" s="5" t="s">
        <v>38</v>
      </c>
      <c r="E31" s="4">
        <v>2</v>
      </c>
      <c r="G31" s="4" t="s">
        <v>2</v>
      </c>
      <c r="H31" s="5" t="s">
        <v>47</v>
      </c>
      <c r="I31" s="4">
        <v>3</v>
      </c>
    </row>
    <row r="32" spans="2:17" x14ac:dyDescent="0.15">
      <c r="B32" s="4" t="s">
        <v>5</v>
      </c>
      <c r="C32" s="4">
        <v>20</v>
      </c>
      <c r="D32" s="5" t="s">
        <v>49</v>
      </c>
      <c r="E32" s="4">
        <v>4</v>
      </c>
      <c r="G32" s="4" t="s">
        <v>3</v>
      </c>
      <c r="H32" s="5" t="s">
        <v>38</v>
      </c>
      <c r="I32" s="4">
        <v>1</v>
      </c>
    </row>
    <row r="33" spans="2:9" x14ac:dyDescent="0.15">
      <c r="B33" s="2"/>
      <c r="C33" s="2"/>
      <c r="D33" s="3"/>
      <c r="E33" s="2"/>
      <c r="G33" s="4" t="s">
        <v>4</v>
      </c>
      <c r="H33" s="5" t="str">
        <f>IF(E35=1,D35,(IF(E36=1,D36,(IF(E37=1,D37,(IF(E38=1,D38,1.6)))))))</f>
        <v>Tim Stevenson</v>
      </c>
      <c r="I33" s="4">
        <v>2</v>
      </c>
    </row>
    <row r="34" spans="2:9" x14ac:dyDescent="0.15">
      <c r="B34" s="2" t="s">
        <v>0</v>
      </c>
      <c r="C34" s="2"/>
      <c r="D34" s="3" t="s">
        <v>23</v>
      </c>
      <c r="E34" s="2">
        <v>6</v>
      </c>
      <c r="G34" s="4" t="s">
        <v>5</v>
      </c>
      <c r="H34" s="5" t="str">
        <f>IF(E35=2,D35,(IF(E36=2,D36,(IF(E37=2,D37,(IF(E38=2,D38,2.6)))))))</f>
        <v>Tilo De Bon</v>
      </c>
      <c r="I34" s="4">
        <v>4</v>
      </c>
    </row>
    <row r="35" spans="2:9" x14ac:dyDescent="0.15">
      <c r="B35" s="4" t="s">
        <v>2</v>
      </c>
      <c r="C35" s="4">
        <v>2</v>
      </c>
      <c r="D35" s="5" t="s">
        <v>50</v>
      </c>
      <c r="E35" s="4">
        <v>1</v>
      </c>
    </row>
    <row r="36" spans="2:9" x14ac:dyDescent="0.15">
      <c r="B36" s="4" t="s">
        <v>3</v>
      </c>
      <c r="C36" s="4">
        <v>11</v>
      </c>
      <c r="D36" s="5" t="s">
        <v>51</v>
      </c>
      <c r="E36" s="4">
        <v>3</v>
      </c>
      <c r="G36" s="8" t="s">
        <v>24</v>
      </c>
      <c r="H36" s="2" t="s">
        <v>25</v>
      </c>
    </row>
    <row r="37" spans="2:9" x14ac:dyDescent="0.15">
      <c r="B37" s="4" t="s">
        <v>4</v>
      </c>
      <c r="C37" s="4">
        <v>14</v>
      </c>
      <c r="D37" s="5" t="s">
        <v>52</v>
      </c>
      <c r="E37" s="4">
        <v>2</v>
      </c>
      <c r="G37" s="8" t="s">
        <v>26</v>
      </c>
      <c r="H37" s="2" t="s">
        <v>27</v>
      </c>
    </row>
    <row r="38" spans="2:9" x14ac:dyDescent="0.15">
      <c r="B38" s="4" t="s">
        <v>5</v>
      </c>
      <c r="C38" s="4">
        <v>23</v>
      </c>
      <c r="D38" s="5" t="s">
        <v>113</v>
      </c>
      <c r="E38" s="4">
        <v>4</v>
      </c>
    </row>
    <row r="40" spans="2:9" x14ac:dyDescent="0.15">
      <c r="B40" s="8" t="s">
        <v>28</v>
      </c>
      <c r="D40" s="2" t="s">
        <v>29</v>
      </c>
    </row>
    <row r="41" spans="2:9" x14ac:dyDescent="0.15">
      <c r="B41" s="8" t="s">
        <v>30</v>
      </c>
      <c r="D41" s="2" t="s">
        <v>31</v>
      </c>
    </row>
  </sheetData>
  <phoneticPr fontId="8" type="noConversion"/>
  <pageMargins left="0.75000000000000011" right="0.75000000000000011" top="1" bottom="1" header="0.5" footer="0.5"/>
  <pageSetup paperSize="9" scale="81" orientation="landscape" horizontalDpi="4294967292" verticalDpi="4294967292"/>
  <rowBreaks count="1" manualBreakCount="1">
    <brk id="42" max="16383" man="1"/>
  </rowBreaks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workbookViewId="0">
      <selection activeCell="O13" sqref="O13"/>
    </sheetView>
  </sheetViews>
  <sheetFormatPr baseColWidth="10" defaultRowHeight="13" x14ac:dyDescent="0.15"/>
  <cols>
    <col min="1" max="1" width="2.83203125" customWidth="1"/>
    <col min="2" max="2" width="3" customWidth="1"/>
    <col min="3" max="3" width="3.33203125" customWidth="1"/>
    <col min="4" max="4" width="16.33203125" customWidth="1"/>
    <col min="5" max="5" width="4" customWidth="1"/>
    <col min="6" max="6" width="2.6640625" customWidth="1"/>
    <col min="7" max="7" width="4.1640625" customWidth="1"/>
    <col min="8" max="8" width="15.33203125" customWidth="1"/>
    <col min="9" max="9" width="4.5" customWidth="1"/>
    <col min="10" max="10" width="3" customWidth="1"/>
    <col min="11" max="11" width="3.83203125" customWidth="1"/>
    <col min="12" max="12" width="18.5" customWidth="1"/>
    <col min="13" max="13" width="4.83203125" customWidth="1"/>
  </cols>
  <sheetData>
    <row r="1" spans="2:13" ht="16" x14ac:dyDescent="0.2">
      <c r="B1" s="9" t="s">
        <v>84</v>
      </c>
    </row>
    <row r="3" spans="2:13" x14ac:dyDescent="0.15">
      <c r="B3" s="1" t="s">
        <v>83</v>
      </c>
    </row>
    <row r="4" spans="2:13" x14ac:dyDescent="0.15">
      <c r="B4" s="2" t="s">
        <v>0</v>
      </c>
      <c r="C4" s="2"/>
      <c r="D4" s="3" t="s">
        <v>1</v>
      </c>
      <c r="E4" s="2">
        <v>1</v>
      </c>
      <c r="F4" s="2"/>
      <c r="G4" s="2"/>
      <c r="H4" s="3"/>
      <c r="I4" s="2"/>
    </row>
    <row r="5" spans="2:13" x14ac:dyDescent="0.15">
      <c r="B5" s="4" t="s">
        <v>2</v>
      </c>
      <c r="C5" s="4">
        <v>1</v>
      </c>
      <c r="D5" s="5" t="s">
        <v>53</v>
      </c>
      <c r="E5" s="4">
        <v>1</v>
      </c>
      <c r="F5" s="2"/>
      <c r="G5" s="2"/>
      <c r="H5" s="3"/>
      <c r="I5" s="2"/>
    </row>
    <row r="6" spans="2:13" x14ac:dyDescent="0.15">
      <c r="B6" s="4" t="s">
        <v>3</v>
      </c>
      <c r="C6" s="4">
        <v>6</v>
      </c>
      <c r="D6" s="5" t="s">
        <v>54</v>
      </c>
      <c r="E6" s="4">
        <v>2</v>
      </c>
      <c r="F6" s="2"/>
    </row>
    <row r="7" spans="2:13" x14ac:dyDescent="0.15">
      <c r="B7" s="4" t="s">
        <v>4</v>
      </c>
      <c r="C7" s="4">
        <v>7</v>
      </c>
      <c r="D7" s="5" t="s">
        <v>55</v>
      </c>
      <c r="E7" s="4" t="s">
        <v>116</v>
      </c>
      <c r="F7" s="2"/>
      <c r="G7" s="2" t="s">
        <v>6</v>
      </c>
      <c r="H7" s="3" t="s">
        <v>1</v>
      </c>
      <c r="I7" s="3">
        <v>4</v>
      </c>
    </row>
    <row r="8" spans="2:13" x14ac:dyDescent="0.15">
      <c r="B8" s="4" t="s">
        <v>5</v>
      </c>
      <c r="C8" s="4">
        <v>12</v>
      </c>
      <c r="D8" s="5" t="s">
        <v>115</v>
      </c>
      <c r="E8" s="4">
        <v>3</v>
      </c>
      <c r="F8" s="2"/>
      <c r="G8" s="4" t="s">
        <v>2</v>
      </c>
      <c r="H8" s="5" t="str">
        <f>IF(E6=1,D6,(IF(E7=1,D7,(IF(E8=1,D8,(IF(E5=1,D5,1.1)))))))</f>
        <v>Arabella Wilson</v>
      </c>
      <c r="I8" s="4">
        <v>1</v>
      </c>
    </row>
    <row r="9" spans="2:13" x14ac:dyDescent="0.15">
      <c r="B9" s="2"/>
      <c r="C9" s="2"/>
      <c r="D9" s="3"/>
      <c r="E9" s="2"/>
      <c r="F9" s="2"/>
      <c r="G9" s="4" t="s">
        <v>3</v>
      </c>
      <c r="H9" s="5" t="str">
        <f>IF(E14=2,D14,(IF(E13=2,#REF!,(IF(E12=2,D12,(IF(E11=2,D11,2.2)))))))</f>
        <v>Poppy Corbett</v>
      </c>
      <c r="I9" s="4">
        <v>3</v>
      </c>
    </row>
    <row r="10" spans="2:13" x14ac:dyDescent="0.15">
      <c r="B10" s="2" t="s">
        <v>0</v>
      </c>
      <c r="C10" s="2"/>
      <c r="D10" s="3" t="s">
        <v>7</v>
      </c>
      <c r="E10" s="2">
        <v>2</v>
      </c>
      <c r="F10" s="2"/>
      <c r="G10" s="4" t="s">
        <v>4</v>
      </c>
      <c r="H10" s="5" t="str">
        <f>IF(E17=2,D17,(IF(E18=2,D18,(IF(E19=2,D19,(IF(E20=2,D20,2.3)))))))</f>
        <v>Jazz Wylie</v>
      </c>
      <c r="I10" s="4">
        <v>2</v>
      </c>
      <c r="K10" s="2"/>
      <c r="L10" s="3" t="s">
        <v>10</v>
      </c>
      <c r="M10" s="3">
        <v>6</v>
      </c>
    </row>
    <row r="11" spans="2:13" x14ac:dyDescent="0.15">
      <c r="B11" s="4" t="s">
        <v>2</v>
      </c>
      <c r="C11" s="4">
        <v>3</v>
      </c>
      <c r="D11" s="5" t="s">
        <v>57</v>
      </c>
      <c r="E11" s="4">
        <v>3</v>
      </c>
      <c r="F11" s="2"/>
      <c r="K11" s="4" t="s">
        <v>2</v>
      </c>
      <c r="L11" s="5" t="str">
        <f>IF(I8=1,H8,(IF(I9=1,H9,(IF(I10=1,H10,1.4)))))</f>
        <v>Arabella Wilson</v>
      </c>
      <c r="M11" s="4">
        <v>1</v>
      </c>
    </row>
    <row r="12" spans="2:13" x14ac:dyDescent="0.15">
      <c r="B12" s="4" t="s">
        <v>3</v>
      </c>
      <c r="C12" s="4">
        <v>4</v>
      </c>
      <c r="D12" s="5" t="s">
        <v>58</v>
      </c>
      <c r="E12" s="4">
        <v>2</v>
      </c>
      <c r="F12" s="2"/>
      <c r="G12" s="2"/>
      <c r="H12" s="3"/>
      <c r="I12" s="2"/>
      <c r="K12" s="4" t="s">
        <v>3</v>
      </c>
      <c r="L12" s="5" t="str">
        <f>IF(I8=2,H8,(IF(I9=2,H9,(IF(I10=2,H10,2.4)))))</f>
        <v>Jazz Wylie</v>
      </c>
      <c r="M12" s="4">
        <v>3</v>
      </c>
    </row>
    <row r="13" spans="2:13" x14ac:dyDescent="0.15">
      <c r="B13" s="4" t="s">
        <v>4</v>
      </c>
      <c r="C13" s="4">
        <v>9</v>
      </c>
      <c r="D13" s="5" t="s">
        <v>63</v>
      </c>
      <c r="E13" s="4">
        <v>1</v>
      </c>
      <c r="F13" s="2"/>
      <c r="K13" s="4" t="s">
        <v>4</v>
      </c>
      <c r="L13" s="5" t="str">
        <f>IF(I15=1,H15,(IF(I16=1,H16,(IF(I17=1,H17,1.5)))))</f>
        <v xml:space="preserve">Ellie Harrison </v>
      </c>
      <c r="M13" s="4">
        <v>4</v>
      </c>
    </row>
    <row r="14" spans="2:13" x14ac:dyDescent="0.15">
      <c r="B14" s="4" t="s">
        <v>5</v>
      </c>
      <c r="C14" s="4">
        <v>10</v>
      </c>
      <c r="D14" s="5" t="s">
        <v>56</v>
      </c>
      <c r="E14" s="4">
        <v>4</v>
      </c>
      <c r="F14" s="2"/>
      <c r="G14" s="2" t="s">
        <v>6</v>
      </c>
      <c r="H14" s="3" t="s">
        <v>7</v>
      </c>
      <c r="I14" s="3">
        <v>5</v>
      </c>
      <c r="K14" s="4" t="s">
        <v>5</v>
      </c>
      <c r="L14" s="5" t="str">
        <f>IF(I15=2,H15,(IF(I16=2,H16,(IF(I17=2,H17,2.5)))))</f>
        <v>Zoe Clarke</v>
      </c>
      <c r="M14" s="4">
        <v>2</v>
      </c>
    </row>
    <row r="15" spans="2:13" x14ac:dyDescent="0.15">
      <c r="G15" s="4" t="s">
        <v>2</v>
      </c>
      <c r="H15" s="5" t="str">
        <f>IF(E6=2,D6,(IF(E7=2,D7,(IF(E8=2,D8,(IF(E5=2,D5,2.1)))))))</f>
        <v>Daisy Corbett</v>
      </c>
      <c r="I15" s="4">
        <v>3</v>
      </c>
    </row>
    <row r="16" spans="2:13" x14ac:dyDescent="0.15">
      <c r="B16" s="2" t="s">
        <v>0</v>
      </c>
      <c r="C16" s="2"/>
      <c r="D16" s="3" t="s">
        <v>7</v>
      </c>
      <c r="E16" s="2">
        <v>3</v>
      </c>
      <c r="G16" s="4" t="s">
        <v>3</v>
      </c>
      <c r="H16" s="5" t="s">
        <v>63</v>
      </c>
      <c r="I16" s="4">
        <v>1</v>
      </c>
      <c r="K16" s="2" t="s">
        <v>12</v>
      </c>
      <c r="L16" s="3" t="s">
        <v>13</v>
      </c>
    </row>
    <row r="17" spans="2:12" x14ac:dyDescent="0.15">
      <c r="B17" s="4" t="s">
        <v>2</v>
      </c>
      <c r="C17" s="4">
        <v>2</v>
      </c>
      <c r="D17" s="5" t="s">
        <v>60</v>
      </c>
      <c r="E17" s="4">
        <v>3</v>
      </c>
      <c r="G17" s="4" t="s">
        <v>4</v>
      </c>
      <c r="H17" s="5" t="str">
        <f>IF(E17=1,D17,(IF(E18=1,D18,(IF(E19=1,D19,(IF(E20=1,D20,1.3)))))))</f>
        <v>Zoe Clarke</v>
      </c>
      <c r="I17" s="4">
        <v>2</v>
      </c>
      <c r="K17" s="2" t="s">
        <v>14</v>
      </c>
      <c r="L17" s="3" t="s">
        <v>15</v>
      </c>
    </row>
    <row r="18" spans="2:12" x14ac:dyDescent="0.15">
      <c r="B18" s="4" t="s">
        <v>3</v>
      </c>
      <c r="C18" s="4">
        <v>5</v>
      </c>
      <c r="D18" s="5" t="s">
        <v>61</v>
      </c>
      <c r="E18" s="4">
        <v>4</v>
      </c>
      <c r="K18" s="2" t="s">
        <v>16</v>
      </c>
      <c r="L18" s="3" t="s">
        <v>17</v>
      </c>
    </row>
    <row r="19" spans="2:12" x14ac:dyDescent="0.15">
      <c r="B19" s="4" t="s">
        <v>4</v>
      </c>
      <c r="C19" s="4">
        <v>8</v>
      </c>
      <c r="D19" s="5" t="s">
        <v>62</v>
      </c>
      <c r="E19" s="4">
        <v>1</v>
      </c>
      <c r="G19" s="7" t="s">
        <v>21</v>
      </c>
      <c r="H19" s="2" t="s">
        <v>22</v>
      </c>
      <c r="K19" s="2" t="s">
        <v>19</v>
      </c>
      <c r="L19" s="3" t="s">
        <v>20</v>
      </c>
    </row>
    <row r="20" spans="2:12" x14ac:dyDescent="0.15">
      <c r="B20" s="4" t="s">
        <v>5</v>
      </c>
      <c r="C20" s="4">
        <v>11</v>
      </c>
      <c r="D20" s="5" t="s">
        <v>59</v>
      </c>
      <c r="E20" s="4">
        <v>2</v>
      </c>
    </row>
    <row r="22" spans="2:12" x14ac:dyDescent="0.15">
      <c r="B22" s="8" t="s">
        <v>24</v>
      </c>
      <c r="D22" s="2" t="s">
        <v>25</v>
      </c>
    </row>
    <row r="23" spans="2:12" x14ac:dyDescent="0.15">
      <c r="B23" s="8" t="s">
        <v>26</v>
      </c>
      <c r="D23" s="2" t="s">
        <v>27</v>
      </c>
    </row>
  </sheetData>
  <phoneticPr fontId="8" type="noConversion"/>
  <pageMargins left="0.75000000000000011" right="0.75000000000000011" top="1" bottom="1" header="0.5" footer="0.5"/>
  <pageSetup paperSize="9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J23" sqref="J23"/>
    </sheetView>
  </sheetViews>
  <sheetFormatPr baseColWidth="10" defaultRowHeight="13" x14ac:dyDescent="0.15"/>
  <cols>
    <col min="1" max="1" width="2.5" customWidth="1"/>
    <col min="2" max="2" width="3" customWidth="1"/>
    <col min="3" max="3" width="3.33203125" customWidth="1"/>
    <col min="4" max="4" width="22" customWidth="1"/>
    <col min="5" max="5" width="4" customWidth="1"/>
    <col min="6" max="6" width="2.6640625" customWidth="1"/>
    <col min="7" max="7" width="4.1640625" customWidth="1"/>
    <col min="8" max="8" width="20" customWidth="1"/>
    <col min="9" max="9" width="4.5" customWidth="1"/>
    <col min="10" max="10" width="13" customWidth="1"/>
  </cols>
  <sheetData>
    <row r="1" spans="1:9" ht="16" x14ac:dyDescent="0.2">
      <c r="B1" s="9" t="s">
        <v>82</v>
      </c>
    </row>
    <row r="2" spans="1:9" x14ac:dyDescent="0.15">
      <c r="A2" s="1"/>
    </row>
    <row r="3" spans="1:9" x14ac:dyDescent="0.15">
      <c r="B3" s="1" t="s">
        <v>64</v>
      </c>
    </row>
    <row r="4" spans="1:9" x14ac:dyDescent="0.15">
      <c r="B4" s="2" t="s">
        <v>0</v>
      </c>
      <c r="C4" s="2"/>
      <c r="D4" s="3" t="s">
        <v>1</v>
      </c>
      <c r="E4" s="2">
        <v>1</v>
      </c>
      <c r="F4" s="2"/>
      <c r="G4" s="2"/>
      <c r="H4" s="3"/>
      <c r="I4" s="2"/>
    </row>
    <row r="5" spans="1:9" x14ac:dyDescent="0.15">
      <c r="B5" s="4" t="s">
        <v>2</v>
      </c>
      <c r="C5" s="4">
        <v>1</v>
      </c>
      <c r="D5" s="5" t="s">
        <v>66</v>
      </c>
      <c r="E5" s="4">
        <v>1</v>
      </c>
      <c r="F5" s="2"/>
      <c r="G5" s="2"/>
      <c r="H5" s="3"/>
      <c r="I5" s="2"/>
    </row>
    <row r="6" spans="1:9" x14ac:dyDescent="0.15">
      <c r="B6" s="4" t="s">
        <v>3</v>
      </c>
      <c r="C6" s="4">
        <v>4</v>
      </c>
      <c r="D6" s="5" t="s">
        <v>67</v>
      </c>
      <c r="E6" s="4">
        <v>2</v>
      </c>
      <c r="F6" s="2"/>
      <c r="G6" s="2"/>
      <c r="H6" s="3"/>
      <c r="I6" s="2"/>
    </row>
    <row r="7" spans="1:9" x14ac:dyDescent="0.15">
      <c r="B7" s="4" t="s">
        <v>4</v>
      </c>
      <c r="C7" s="4">
        <v>5</v>
      </c>
      <c r="D7" s="5" t="s">
        <v>68</v>
      </c>
      <c r="E7" s="4">
        <v>4</v>
      </c>
      <c r="F7" s="2"/>
      <c r="G7" s="2"/>
      <c r="H7" s="3" t="s">
        <v>10</v>
      </c>
      <c r="I7" s="3">
        <v>3</v>
      </c>
    </row>
    <row r="8" spans="1:9" x14ac:dyDescent="0.15">
      <c r="B8" s="4" t="s">
        <v>5</v>
      </c>
      <c r="C8" s="4">
        <v>8</v>
      </c>
      <c r="D8" s="5" t="s">
        <v>74</v>
      </c>
      <c r="E8" s="4">
        <v>3</v>
      </c>
      <c r="F8" s="2"/>
      <c r="G8" s="4" t="s">
        <v>2</v>
      </c>
      <c r="H8" s="5" t="str">
        <f>IF(E5=1,D5,(IF(E6=1,D6,(IF(E7=1,D7,(IF(E8=1,D8,1.1)))))))</f>
        <v>Torquay Boardriders</v>
      </c>
      <c r="I8" s="4">
        <v>1</v>
      </c>
    </row>
    <row r="9" spans="1:9" x14ac:dyDescent="0.15">
      <c r="B9" s="2"/>
      <c r="C9" s="2"/>
      <c r="D9" s="3"/>
      <c r="E9" s="2"/>
      <c r="F9" s="2"/>
      <c r="G9" s="4" t="s">
        <v>3</v>
      </c>
      <c r="H9" s="5" t="str">
        <f>IF(E5=2,D5,(IF(E6=2,D6,(IF(E7=2,D7,(IF(E8=2,D8,2.1)))))))</f>
        <v>Jan Juc Boardriders</v>
      </c>
      <c r="I9" s="4">
        <v>2</v>
      </c>
    </row>
    <row r="10" spans="1:9" x14ac:dyDescent="0.15">
      <c r="B10" s="2" t="s">
        <v>0</v>
      </c>
      <c r="C10" s="2"/>
      <c r="D10" s="3" t="s">
        <v>7</v>
      </c>
      <c r="E10" s="2">
        <v>2</v>
      </c>
      <c r="F10" s="2"/>
      <c r="G10" s="4" t="s">
        <v>4</v>
      </c>
      <c r="H10" s="5" t="str">
        <f>IF(E11=1,D11,(IF(E12=1,D12,(IF(E13=1,D13,(IF(E14=1,D14,1.2)))))))</f>
        <v>Phillip Island Boardriders</v>
      </c>
      <c r="I10" s="4">
        <v>3</v>
      </c>
    </row>
    <row r="11" spans="1:9" x14ac:dyDescent="0.15">
      <c r="B11" s="4" t="s">
        <v>2</v>
      </c>
      <c r="C11" s="4">
        <v>2</v>
      </c>
      <c r="D11" s="5" t="s">
        <v>69</v>
      </c>
      <c r="E11" s="4">
        <v>1</v>
      </c>
      <c r="F11" s="2"/>
      <c r="G11" s="4" t="s">
        <v>5</v>
      </c>
      <c r="H11" s="5" t="str">
        <f>IF(E11=2,D11,(IF(E12=2,D12,(IF(E13=2,D13,(IF(E14=2,D14,2.2)))))))</f>
        <v>13th Beach Boardriders</v>
      </c>
      <c r="I11" s="4">
        <v>4</v>
      </c>
    </row>
    <row r="12" spans="1:9" x14ac:dyDescent="0.15">
      <c r="B12" s="4" t="s">
        <v>3</v>
      </c>
      <c r="C12" s="4">
        <v>3</v>
      </c>
      <c r="D12" s="5" t="s">
        <v>70</v>
      </c>
      <c r="E12" s="4">
        <v>2</v>
      </c>
      <c r="F12" s="2"/>
      <c r="G12" s="2"/>
      <c r="H12" s="3"/>
      <c r="I12" s="2"/>
    </row>
    <row r="13" spans="1:9" x14ac:dyDescent="0.15">
      <c r="B13" s="4" t="s">
        <v>4</v>
      </c>
      <c r="C13" s="4">
        <v>6</v>
      </c>
      <c r="D13" s="5" t="s">
        <v>71</v>
      </c>
      <c r="E13" s="4">
        <v>3</v>
      </c>
      <c r="F13" s="2"/>
      <c r="G13" s="2" t="s">
        <v>12</v>
      </c>
      <c r="H13" s="3" t="s">
        <v>13</v>
      </c>
      <c r="I13" s="2"/>
    </row>
    <row r="14" spans="1:9" x14ac:dyDescent="0.15">
      <c r="B14" s="4" t="s">
        <v>5</v>
      </c>
      <c r="C14" s="4">
        <v>7</v>
      </c>
      <c r="D14" s="5" t="s">
        <v>72</v>
      </c>
      <c r="E14" s="4">
        <v>4</v>
      </c>
      <c r="F14" s="2"/>
      <c r="G14" s="2" t="s">
        <v>14</v>
      </c>
      <c r="H14" s="3" t="s">
        <v>15</v>
      </c>
      <c r="I14" s="2"/>
    </row>
    <row r="15" spans="1:9" x14ac:dyDescent="0.15">
      <c r="B15" s="2"/>
      <c r="C15" s="2"/>
      <c r="D15" s="2"/>
      <c r="E15" s="2"/>
      <c r="F15" s="2"/>
      <c r="G15" s="2" t="s">
        <v>16</v>
      </c>
      <c r="H15" s="3" t="s">
        <v>17</v>
      </c>
      <c r="I15" s="2"/>
    </row>
    <row r="16" spans="1:9" x14ac:dyDescent="0.15">
      <c r="B16" s="7" t="s">
        <v>21</v>
      </c>
      <c r="C16" s="2"/>
      <c r="D16" s="2" t="s">
        <v>22</v>
      </c>
      <c r="G16" s="2" t="s">
        <v>19</v>
      </c>
      <c r="H16" s="3" t="s">
        <v>20</v>
      </c>
    </row>
    <row r="17" spans="2:9" x14ac:dyDescent="0.15">
      <c r="B17" s="8" t="s">
        <v>24</v>
      </c>
      <c r="D17" s="2" t="s">
        <v>25</v>
      </c>
    </row>
    <row r="19" spans="2:9" x14ac:dyDescent="0.15">
      <c r="B19" s="1" t="s">
        <v>65</v>
      </c>
    </row>
    <row r="20" spans="2:9" x14ac:dyDescent="0.15">
      <c r="B20" s="2" t="s">
        <v>0</v>
      </c>
      <c r="C20" s="2"/>
      <c r="D20" s="3" t="s">
        <v>1</v>
      </c>
      <c r="E20" s="2">
        <v>1</v>
      </c>
      <c r="F20" s="2"/>
      <c r="G20" s="2"/>
      <c r="H20" s="3"/>
      <c r="I20" s="2"/>
    </row>
    <row r="21" spans="2:9" x14ac:dyDescent="0.15">
      <c r="B21" s="4" t="s">
        <v>2</v>
      </c>
      <c r="C21" s="4">
        <v>1</v>
      </c>
      <c r="D21" s="5" t="s">
        <v>66</v>
      </c>
      <c r="E21" s="4">
        <v>1</v>
      </c>
      <c r="F21" s="2"/>
      <c r="G21" s="2"/>
      <c r="H21" s="3"/>
      <c r="I21" s="2"/>
    </row>
    <row r="22" spans="2:9" x14ac:dyDescent="0.15">
      <c r="B22" s="4" t="s">
        <v>3</v>
      </c>
      <c r="C22" s="4">
        <v>4</v>
      </c>
      <c r="D22" s="5" t="s">
        <v>68</v>
      </c>
      <c r="E22" s="4">
        <v>2</v>
      </c>
      <c r="F22" s="2"/>
      <c r="G22" s="2"/>
      <c r="H22" s="3"/>
      <c r="I22" s="2"/>
    </row>
    <row r="23" spans="2:9" x14ac:dyDescent="0.15">
      <c r="B23" s="4" t="s">
        <v>4</v>
      </c>
      <c r="C23" s="4">
        <v>5</v>
      </c>
      <c r="D23" s="5" t="s">
        <v>71</v>
      </c>
      <c r="E23" s="4">
        <v>3</v>
      </c>
      <c r="F23" s="2"/>
      <c r="G23" s="2"/>
      <c r="H23" s="3" t="s">
        <v>10</v>
      </c>
      <c r="I23" s="3">
        <v>3</v>
      </c>
    </row>
    <row r="24" spans="2:9" x14ac:dyDescent="0.15">
      <c r="B24" s="4" t="s">
        <v>5</v>
      </c>
      <c r="C24" s="4">
        <v>8</v>
      </c>
      <c r="D24" s="5" t="s">
        <v>73</v>
      </c>
      <c r="E24" s="4"/>
      <c r="F24" s="2"/>
      <c r="G24" s="4" t="s">
        <v>2</v>
      </c>
      <c r="H24" s="5" t="str">
        <f>IF(E21=1,D21,(IF(E22=1,D22,(IF(E23=1,D23,(IF(E24=1,D24,1.1)))))))</f>
        <v>Torquay Boardriders</v>
      </c>
      <c r="I24" s="4">
        <v>1</v>
      </c>
    </row>
    <row r="25" spans="2:9" x14ac:dyDescent="0.15">
      <c r="B25" s="2"/>
      <c r="C25" s="2"/>
      <c r="D25" s="3"/>
      <c r="E25" s="2"/>
      <c r="F25" s="2"/>
      <c r="G25" s="4" t="s">
        <v>3</v>
      </c>
      <c r="H25" s="5" t="str">
        <f>IF(E21=2,D21,(IF(E22=2,D22,(IF(E23=2,D23,(IF(E24=2,D24,2.1)))))))</f>
        <v>Pt Lonsdale Boardriders</v>
      </c>
      <c r="I25" s="4">
        <v>3</v>
      </c>
    </row>
    <row r="26" spans="2:9" x14ac:dyDescent="0.15">
      <c r="B26" s="2" t="s">
        <v>0</v>
      </c>
      <c r="C26" s="2"/>
      <c r="D26" s="3" t="s">
        <v>7</v>
      </c>
      <c r="E26" s="2">
        <v>2</v>
      </c>
      <c r="F26" s="2"/>
      <c r="G26" s="4" t="s">
        <v>4</v>
      </c>
      <c r="H26" s="5" t="str">
        <f>IF(E27=1,D27,(IF(E28=1,D28,(IF(E29=1,D29,(IF(E30=1,D30,1.2)))))))</f>
        <v>13th Beach Boardriders</v>
      </c>
      <c r="I26" s="4">
        <v>2</v>
      </c>
    </row>
    <row r="27" spans="2:9" x14ac:dyDescent="0.15">
      <c r="B27" s="4" t="s">
        <v>2</v>
      </c>
      <c r="C27" s="4">
        <v>2</v>
      </c>
      <c r="D27" s="5" t="s">
        <v>70</v>
      </c>
      <c r="E27" s="4">
        <v>1</v>
      </c>
      <c r="F27" s="2"/>
      <c r="G27" s="4" t="s">
        <v>5</v>
      </c>
      <c r="H27" s="5" t="str">
        <f>IF(E27=2,D27,(IF(E28=2,D28,(IF(E29=2,D29,(IF(E30=2,D30,2.2)))))))</f>
        <v>Peninsula Surfriders</v>
      </c>
      <c r="I27" s="4">
        <v>4</v>
      </c>
    </row>
    <row r="28" spans="2:9" x14ac:dyDescent="0.15">
      <c r="B28" s="4" t="s">
        <v>3</v>
      </c>
      <c r="C28" s="4">
        <v>3</v>
      </c>
      <c r="D28" s="5" t="s">
        <v>69</v>
      </c>
      <c r="E28" s="4">
        <v>4</v>
      </c>
      <c r="F28" s="2"/>
      <c r="G28" s="2"/>
      <c r="H28" s="3"/>
      <c r="I28" s="2"/>
    </row>
    <row r="29" spans="2:9" x14ac:dyDescent="0.15">
      <c r="B29" s="4" t="s">
        <v>4</v>
      </c>
      <c r="C29" s="4">
        <v>6</v>
      </c>
      <c r="D29" s="5" t="s">
        <v>72</v>
      </c>
      <c r="E29" s="4">
        <v>2</v>
      </c>
      <c r="F29" s="2"/>
      <c r="G29" s="2" t="s">
        <v>12</v>
      </c>
      <c r="H29" s="3" t="s">
        <v>13</v>
      </c>
      <c r="I29" s="2"/>
    </row>
    <row r="30" spans="2:9" x14ac:dyDescent="0.15">
      <c r="B30" s="4" t="s">
        <v>5</v>
      </c>
      <c r="C30" s="4">
        <v>7</v>
      </c>
      <c r="D30" s="5" t="s">
        <v>74</v>
      </c>
      <c r="E30" s="4">
        <v>3</v>
      </c>
      <c r="F30" s="2"/>
      <c r="G30" s="2" t="s">
        <v>14</v>
      </c>
      <c r="H30" s="3" t="s">
        <v>15</v>
      </c>
      <c r="I30" s="2"/>
    </row>
    <row r="31" spans="2:9" x14ac:dyDescent="0.15">
      <c r="B31" s="2"/>
      <c r="C31" s="2"/>
      <c r="D31" s="2"/>
      <c r="E31" s="2"/>
      <c r="F31" s="2"/>
      <c r="G31" s="2" t="s">
        <v>16</v>
      </c>
      <c r="H31" s="3" t="s">
        <v>17</v>
      </c>
      <c r="I31" s="2"/>
    </row>
    <row r="32" spans="2:9" x14ac:dyDescent="0.15">
      <c r="B32" s="7" t="s">
        <v>21</v>
      </c>
      <c r="C32" s="2"/>
      <c r="D32" s="2" t="s">
        <v>22</v>
      </c>
      <c r="G32" s="2" t="s">
        <v>19</v>
      </c>
      <c r="H32" s="3" t="s">
        <v>20</v>
      </c>
    </row>
    <row r="33" spans="2:4" x14ac:dyDescent="0.15">
      <c r="B33" s="8" t="s">
        <v>24</v>
      </c>
      <c r="D33" s="2" t="s">
        <v>25</v>
      </c>
    </row>
    <row r="35" spans="2:4" ht="16" x14ac:dyDescent="0.2">
      <c r="B35" s="16" t="s">
        <v>99</v>
      </c>
      <c r="C35" s="16"/>
    </row>
    <row r="36" spans="2:4" ht="16" x14ac:dyDescent="0.2">
      <c r="B36" s="18" t="s">
        <v>108</v>
      </c>
      <c r="C36" s="17"/>
    </row>
    <row r="37" spans="2:4" ht="16" x14ac:dyDescent="0.2">
      <c r="B37" s="18" t="s">
        <v>109</v>
      </c>
      <c r="C37" s="17"/>
    </row>
    <row r="38" spans="2:4" ht="16" x14ac:dyDescent="0.2">
      <c r="B38" s="18" t="s">
        <v>110</v>
      </c>
      <c r="C38" s="17"/>
    </row>
    <row r="39" spans="2:4" ht="16" x14ac:dyDescent="0.2">
      <c r="B39" s="17" t="s">
        <v>100</v>
      </c>
      <c r="C39" s="17"/>
    </row>
    <row r="40" spans="2:4" ht="16" x14ac:dyDescent="0.2">
      <c r="B40" s="17" t="s">
        <v>101</v>
      </c>
      <c r="C40" s="17"/>
    </row>
    <row r="41" spans="2:4" ht="16" x14ac:dyDescent="0.2">
      <c r="B41" s="17" t="s">
        <v>102</v>
      </c>
      <c r="C41" s="17"/>
    </row>
    <row r="42" spans="2:4" ht="16" x14ac:dyDescent="0.2">
      <c r="B42" s="17" t="s">
        <v>103</v>
      </c>
      <c r="C42" s="17"/>
    </row>
    <row r="43" spans="2:4" ht="16" x14ac:dyDescent="0.2">
      <c r="B43" s="17" t="s">
        <v>104</v>
      </c>
      <c r="C43" s="17"/>
    </row>
    <row r="44" spans="2:4" x14ac:dyDescent="0.15">
      <c r="B44" s="19" t="s">
        <v>111</v>
      </c>
    </row>
  </sheetData>
  <phoneticPr fontId="8" type="noConversion"/>
  <hyperlinks>
    <hyperlink ref="B44" r:id="rId1"/>
  </hyperlinks>
  <pageMargins left="0.75000000000000011" right="0.75000000000000011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Schedule</vt:lpstr>
      <vt:lpstr>Open Men</vt:lpstr>
      <vt:lpstr>Open Women</vt:lpstr>
      <vt:lpstr>Teams 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Surfing Victoria</dc:creator>
  <cp:lastModifiedBy>Microsoft Office User</cp:lastModifiedBy>
  <cp:lastPrinted>2018-09-08T02:38:31Z</cp:lastPrinted>
  <dcterms:created xsi:type="dcterms:W3CDTF">2018-09-05T01:39:04Z</dcterms:created>
  <dcterms:modified xsi:type="dcterms:W3CDTF">2018-09-11T06:17:37Z</dcterms:modified>
</cp:coreProperties>
</file>